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ปีงบประมาณ2567\e-learning1ปี67\รอบที่2ปี2567\ทั้งหมด\"/>
    </mc:Choice>
  </mc:AlternateContent>
  <xr:revisionPtr revIDLastSave="0" documentId="13_ncr:1_{939DED2A-40A7-479D-9D14-0B44C384578B}" xr6:coauthVersionLast="47" xr6:coauthVersionMax="47" xr10:uidLastSave="{00000000-0000-0000-0000-000000000000}"/>
  <bookViews>
    <workbookView xWindow="-120" yWindow="-120" windowWidth="29040" windowHeight="1584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เก็บข้อมูลHRD!$A$6:$P$180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เก็บข้อมูลHRD!$A$1:$M$187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5" i="3" l="1"/>
  <c r="D84" i="3"/>
  <c r="D83" i="3"/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<sst xmlns="http://schemas.openxmlformats.org/spreadsheetml/2006/main" count="1660" uniqueCount="203">
  <si>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</si>
  <si>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</si>
  <si>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</si>
  <si>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</si>
  <si>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</si>
  <si>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</si>
  <si>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</si>
  <si>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</si>
  <si>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</si>
  <si>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</si>
  <si>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</si>
  <si>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</si>
  <si>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</si>
  <si>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</si>
  <si>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</si>
  <si>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</si>
  <si>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</si>
  <si>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</si>
  <si>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</si>
  <si>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</si>
  <si>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</si>
  <si>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</si>
  <si>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</si>
  <si>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</si>
  <si>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</si>
  <si>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</si>
  <si>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</si>
  <si>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</si>
  <si>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</si>
  <si>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</si>
  <si>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</si>
  <si>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</si>
  <si>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</si>
  <si>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</si>
  <si>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</si>
  <si>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</si>
  <si>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</si>
  <si>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</si>
  <si>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</si>
  <si>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</si>
  <si>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</si>
  <si>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</si>
  <si>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</si>
  <si>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</si>
  <si>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</si>
  <si>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</si>
  <si>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</si>
  <si>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</si>
  <si>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</si>
  <si>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</si>
  <si>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</si>
  <si>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</si>
  <si>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</si>
  <si>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</si>
  <si>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</si>
  <si>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</si>
  <si>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</si>
  <si>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</si>
  <si>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</si>
  <si>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</si>
  <si>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</si>
  <si>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</si>
  <si>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</si>
  <si>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</si>
  <si>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</si>
  <si>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</si>
  <si>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</si>
  <si>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</si>
  <si>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</si>
  <si>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</si>
  <si>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</si>
  <si>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</si>
  <si>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</si>
  <si>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</si>
  <si>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</si>
  <si>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</si>
  <si>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</si>
  <si>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นางสาวภวนา  ทองทิพย์</t>
  </si>
  <si>
    <t>นางวาสิฏฐี บุดดี</t>
  </si>
  <si>
    <t>นายดำรงศักดิ์  วาทบัณฑิตกุล</t>
  </si>
  <si>
    <t>นายมรกต  พรหมบุตร</t>
  </si>
  <si>
    <t>นางสาวปนัดดา  ประมาพันธ์</t>
  </si>
  <si>
    <t>นายกิตติภพ เดชธนาธันยกร</t>
  </si>
  <si>
    <t>นายสมเกียรติ  อภัยบัณฑิตกุล</t>
  </si>
  <si>
    <t>นางสาวปรารถนา  ทองอินทร์</t>
  </si>
  <si>
    <t>นางสาวณัฐธิกา  ลาคำเสน</t>
  </si>
  <si>
    <t>นางสาวทัศนีย์  อุดม</t>
  </si>
  <si>
    <t>นายธงชัย  พันธนาม</t>
  </si>
  <si>
    <t>นางอัมรี  จังอินทร์</t>
  </si>
  <si>
    <t>นายจามร  ผงผ่าน</t>
  </si>
  <si>
    <t>นางปริวรา  ศรีเสริม</t>
  </si>
  <si>
    <t>นางสาวนิชาพัฒน์ พรหมศาสตร์</t>
  </si>
  <si>
    <t>นายทรงพล  ที่อุปมา</t>
  </si>
  <si>
    <t>นายฉัฐวัสส์  บุตรวงค์</t>
  </si>
  <si>
    <t>นายเอกสิทธิ์ ไชยสิทธิ์</t>
  </si>
  <si>
    <t>นายจงรัก พันธ์แก่น</t>
  </si>
  <si>
    <t>นายวิโรฒ  กอกหวาน</t>
  </si>
  <si>
    <t>นายนิพล  พูลผล</t>
  </si>
  <si>
    <t>นางสาวพิศมัย พงษ์วัน</t>
  </si>
  <si>
    <t>นายสิริวัฒน์  กล่อมปัญญา</t>
  </si>
  <si>
    <t>นายรักชาติ  พรมศาสตร์</t>
  </si>
  <si>
    <t>นายพรชัย  ยอดโพธิ์</t>
  </si>
  <si>
    <t>นายพิเชษฐ์  เทพวงศ์</t>
  </si>
  <si>
    <t>นายโสธร  สังวร</t>
  </si>
  <si>
    <t>นางสาวอังคณา  แซ่จึง</t>
  </si>
  <si>
    <t>นางสาววิภา  มีจั่น</t>
  </si>
  <si>
    <t>นายสุจินต์  ปรีชาเลิศศิริ</t>
  </si>
  <si>
    <t>นายนพดล  อุทุมมาลา</t>
  </si>
  <si>
    <t>นายสวัสดิ์  กันแม้น</t>
  </si>
  <si>
    <t>นายชัยยุทธ โคตมา</t>
  </si>
  <si>
    <t>นายอนุศักดิ์  ศิริจันทร์</t>
  </si>
  <si>
    <t>ร้อยตำรวจเอกกมลวัฒ์  สาแดง</t>
  </si>
  <si>
    <t>นางสาวเริ่มรัตน์  หอมใจ</t>
  </si>
  <si>
    <t>นายพิศิษฐ์  สุภาพ</t>
  </si>
  <si>
    <t>นางสาวกัลยกร  หาญสิงห์</t>
  </si>
  <si>
    <t>นายเจษฏากร  สุทธิโชติ</t>
  </si>
  <si>
    <t>นายสุริยา  บุญส่ง</t>
  </si>
  <si>
    <t>นายก้องชัย  บุตรวงษ์</t>
  </si>
  <si>
    <t>นายปฏิวัติ   ดอนไสว</t>
  </si>
  <si>
    <t>นาวสาววิภาดา  พันธ์แก้ว</t>
  </si>
  <si>
    <t>นายราชวงษ์  ทองมนต์</t>
  </si>
  <si>
    <t>นายสมชัย  เทียบคุณ</t>
  </si>
  <si>
    <t>นายอุเทน บุญคำอาจหาญ</t>
  </si>
  <si>
    <t>นายวิสิทธิชัย  มณีสาร</t>
  </si>
  <si>
    <t>นางสาวจินดาวรรณ สุวรรณชัย</t>
  </si>
  <si>
    <t>นายรัฐพล  ไชยสุวรรณ</t>
  </si>
  <si>
    <t>นายสมหมาย สีหบุตร</t>
  </si>
  <si>
    <t>นายทะเนตร  อ่อนน้อม</t>
  </si>
  <si>
    <t>นายสมเกียรติ  อิ่มวุฒิ</t>
  </si>
  <si>
    <t>นายคงเดช  นาห่อม</t>
  </si>
  <si>
    <t>นายเทวัญ  ศรีสุธัญญาวงศ์</t>
  </si>
  <si>
    <t>นายชัยวุฒิ  บุญรินทร์</t>
  </si>
  <si>
    <t>นายชำนาญ  หะโท</t>
  </si>
  <si>
    <t>นางสาวพรเฉลิม  เฉลิมชาติ</t>
  </si>
  <si>
    <t>นายธงชัย  ศาลา</t>
  </si>
  <si>
    <t>เจ้าพนักงานธุรการชำนาญงาน</t>
  </si>
  <si>
    <t>เจ้าพนักงานการเงินและบัญชีชำนาญงาน</t>
  </si>
  <si>
    <t>หัวหน้ากลุ่มยุทธศาสตร์และสารสนเทศการปศุสัตว์</t>
  </si>
  <si>
    <t>เจ้าพนักงานสัตวบาลชำนาญงาน</t>
  </si>
  <si>
    <t>นายสัตวแพทย์ชำนาญการ</t>
  </si>
  <si>
    <t xml:space="preserve">เจ้าหน้าที่ระบบงานคอมพิวเตอร์ </t>
  </si>
  <si>
    <t>หัวหน้ากลุ่มพัฒนาสุขภาพสัตว์</t>
  </si>
  <si>
    <t xml:space="preserve">นักวิทยาศาสตร์  </t>
  </si>
  <si>
    <t>เจ้าพนักงานสัตวบาล</t>
  </si>
  <si>
    <t>พนักงานผู้ช่วยสัตวบาล</t>
  </si>
  <si>
    <t>หัวหน้ากลุ่มพัฒนาคุณภาพสินค้าปศุสัตว์</t>
  </si>
  <si>
    <t>นักวิชาการสัตบาล</t>
  </si>
  <si>
    <t>หัวหน้ากลุ่มส่งเสริมและพัฒนาการปศุสัตว์</t>
  </si>
  <si>
    <t>น้กวิชาการสัตวบาลปฏิบัติการ</t>
  </si>
  <si>
    <t>นักวิเคราะห์นโยบายและแผน</t>
  </si>
  <si>
    <t>ปศุสัตว์อำเภอเมืองศรีสะเกษ</t>
  </si>
  <si>
    <t>ปศุสัตว์อำเภอกันทรารมย์</t>
  </si>
  <si>
    <t>ปศุสัตว์อำเภอยางชุมน้อย</t>
  </si>
  <si>
    <t>ปศุสัตว์อำเภอไพรบึง</t>
  </si>
  <si>
    <t>ปศุสัตว์อำเภอปรางค์กู่</t>
  </si>
  <si>
    <t>ปศุสัตว์อำเภอขุนหาญ</t>
  </si>
  <si>
    <t>เจ้าพนักงานสัตวบาลปฏิบัติงาน</t>
  </si>
  <si>
    <t>ปศุสัตว์อำเภอราษีไศล</t>
  </si>
  <si>
    <t xml:space="preserve">เจ้าพนักงานสัตวบาล  </t>
  </si>
  <si>
    <t>ปศุสัตว์อำเภออุทมพรพิสัย</t>
  </si>
  <si>
    <t>ปศุสัตว์อำเภอห้วยทับทัน</t>
  </si>
  <si>
    <t>รก.ปศุสัตว์อำเภอศรีรัตนะ</t>
  </si>
  <si>
    <t>ปศุสัตว์อำเภอวังหิน</t>
  </si>
  <si>
    <t>ปศุสัตว์อำเภอเบญจลักษ์</t>
  </si>
  <si>
    <t>นักวิชาการสัตวบาลปฏิบัติการ</t>
  </si>
  <si>
    <t>รก.ปศุสัตว์อำเภอบึงบูรพ์</t>
  </si>
  <si>
    <t>ปศุสัตว์อำเภอโพธิ์ศรีสุวรรณ</t>
  </si>
  <si>
    <t>ปศุสัตว์อำเภอน้ำเกลี้ยง</t>
  </si>
  <si>
    <t>รก.ปศุสัตว์อำเภอภูสิงห์</t>
  </si>
  <si>
    <t>นายสหรัฐ  กันแม้น</t>
  </si>
  <si>
    <t>นายปฎิญญา ธีระวิวัฒนกิจ</t>
  </si>
  <si>
    <t>นายธันยพงศ์ ก่อแก้ว</t>
  </si>
  <si>
    <t>นายบุญเลิศ  สุภาพันธ์</t>
  </si>
  <si>
    <t>นางสาวเกศสุดา  กุลมีศรี</t>
  </si>
  <si>
    <t>นายสำราญ  แหวนวงษ์</t>
  </si>
  <si>
    <t>นางวราพร  พันธนาม</t>
  </si>
  <si>
    <t>นายสมควร ศรีชัย</t>
  </si>
  <si>
    <t>นางสาวภารดี  คำทองดี</t>
  </si>
  <si>
    <t>นายประจักร  แนบเนียน</t>
  </si>
  <si>
    <t>นางสาวจารุณี  ศรีภักดิ์</t>
  </si>
  <si>
    <t>นางอรอนงค์  ประชาราษฏร์</t>
  </si>
  <si>
    <t>นายอภิภัทร  อุปสาร</t>
  </si>
  <si>
    <t>นายกิติ  ร่มแก้ว</t>
  </si>
  <si>
    <t>นางสาวกุมภา  ยืนยง</t>
  </si>
  <si>
    <t>นายธนวรรณ์ ศรีวะรมย์</t>
  </si>
  <si>
    <t>นายสุรสิทธิ์  แหวนวงษ์</t>
  </si>
  <si>
    <t>นางสาวสุนันทา สวัสดิพันธ์</t>
  </si>
  <si>
    <t>หลักและสาระของกฎหมายว่าด้วยความรับผิดทางละเมิดของเจ้าหน้าที่และหน่วยงานของรัฐ</t>
  </si>
  <si>
    <t>กฎหมาย/กฎระเบียบฯ</t>
  </si>
  <si>
    <t>e-Learning</t>
  </si>
  <si>
    <t>สำนักงาน ก.พ.</t>
  </si>
  <si>
    <t>1พ.ย.66-31ม.ค.67</t>
  </si>
  <si>
    <t>การทำอินกราฟิก(Infographic) เพื่อการประชาสัมพันธ์</t>
  </si>
  <si>
    <t>การใช้เทคโนโลยี</t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</si>
  <si>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</si>
  <si>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t>1พ.ค.67-31ก.ค.67</t>
  </si>
  <si>
    <t>นายเนรมิต  หมู่มาก</t>
  </si>
  <si>
    <t>มี</t>
  </si>
  <si>
    <t>นายกิตติศักดิ์  พรมศาสตร์</t>
  </si>
  <si>
    <t>จ้ำฃพนักงานสัตวบาลปฏิบัติงาน</t>
  </si>
  <si>
    <t>นายเนรมิต หมู่มาก</t>
  </si>
  <si>
    <t>เจ้าพนักงานสัตวบาลปฎิบัติงาน</t>
  </si>
  <si>
    <t>นายกิตติศักดิ์  พรมศสาสจตร์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</si>
</sst>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61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8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sz val="9"/>
      <name val="TH SarabunPSK"/>
      <family val="2"/>
    </font>
    <font>
      <shadow/>
      <sz val="14"/>
      <name val="TH SarabunPSK"/>
      <family val="2"/>
    </font>
    <font>
      <sz val="7"/>
      <name val="TH SarabunPSK"/>
      <family val="2"/>
    </font>
    <font>
      <sz val="6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4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0" fontId="27" fillId="0" borderId="4" xfId="0" applyFont="1" applyBorder="1"/>
    <xf numFmtId="0" fontId="27" fillId="0" borderId="4" xfId="0" applyFont="1" applyBorder="1" applyAlignment="1">
      <alignment horizontal="left"/>
    </xf>
    <xf numFmtId="0" fontId="27" fillId="0" borderId="11" xfId="0" applyFont="1" applyBorder="1"/>
    <xf numFmtId="0" fontId="27" fillId="0" borderId="9" xfId="0" applyFont="1" applyBorder="1"/>
    <xf numFmtId="0" fontId="19" fillId="0" borderId="4" xfId="0" applyFont="1" applyBorder="1" applyAlignment="1">
      <alignment horizontal="left"/>
    </xf>
    <xf numFmtId="0" fontId="53" fillId="0" borderId="4" xfId="0" applyFont="1" applyBorder="1"/>
    <xf numFmtId="0" fontId="54" fillId="0" borderId="4" xfId="0" applyFont="1" applyBorder="1"/>
    <xf numFmtId="0" fontId="55" fillId="0" borderId="4" xfId="0" applyFont="1" applyBorder="1"/>
    <xf numFmtId="0" fontId="55" fillId="0" borderId="4" xfId="0" applyFont="1" applyBorder="1" applyAlignment="1">
      <alignment horizontal="left"/>
    </xf>
    <xf numFmtId="0" fontId="56" fillId="0" borderId="4" xfId="0" applyFont="1" applyBorder="1"/>
    <xf numFmtId="0" fontId="55" fillId="0" borderId="9" xfId="0" applyFont="1" applyBorder="1"/>
    <xf numFmtId="0" fontId="53" fillId="0" borderId="4" xfId="0" applyFont="1" applyBorder="1" applyAlignment="1">
      <alignment horizontal="left"/>
    </xf>
    <xf numFmtId="0" fontId="57" fillId="0" borderId="4" xfId="0" applyFont="1" applyBorder="1" applyAlignment="1">
      <alignment horizontal="left"/>
    </xf>
    <xf numFmtId="0" fontId="58" fillId="0" borderId="4" xfId="0" applyFont="1" applyBorder="1"/>
    <xf numFmtId="0" fontId="59" fillId="0" borderId="4" xfId="0" applyFont="1" applyBorder="1"/>
    <xf numFmtId="0" fontId="60" fillId="0" borderId="4" xfId="0" applyFont="1" applyBorder="1"/>
    <xf numFmtId="0" fontId="57" fillId="0" borderId="4" xfId="0" applyFont="1" applyBorder="1"/>
    <xf numFmtId="0" fontId="57" fillId="3" borderId="4" xfId="0" applyFont="1" applyFill="1" applyBorder="1" applyAlignment="1">
      <alignment horizontal="left"/>
    </xf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O180"/>
  <sheetViews>
    <sheetView showGridLines="0" tabSelected="1" zoomScale="178" zoomScaleNormal="178" zoomScaleSheetLayoutView="90" zoomScalePageLayoutView="120" workbookViewId="0">
      <pane ySplit="6" topLeftCell="A91" activePane="bottomLeft" state="frozen"/>
      <selection pane="bottomLeft" activeCell="M4" sqref="M4"/>
    </sheetView>
  </sheetViews>
  <sheetFormatPr defaultColWidth="9" defaultRowHeight="21.95" customHeight="1" x14ac:dyDescent="0.2"/>
  <cols>
    <col min="1" max="1" width="3.125" style="69" customWidth="1"/>
    <col min="2" max="2" width="19.125" style="70" customWidth="1"/>
    <col min="3" max="3" width="14.125" style="71" customWidth="1"/>
    <col min="4" max="4" width="8.125" style="71" customWidth="1"/>
    <col min="5" max="5" width="25.375" style="71" customWidth="1"/>
    <col min="6" max="6" width="13.625" style="71" customWidth="1"/>
    <col min="7" max="7" width="12.375" style="71" customWidth="1"/>
    <col min="8" max="8" width="8.25" style="69" customWidth="1"/>
    <col min="9" max="9" width="7" style="71" customWidth="1"/>
    <col min="10" max="10" width="7" style="72" customWidth="1"/>
    <col min="11" max="11" width="6" style="73" customWidth="1"/>
    <col min="12" max="12" width="5.625" style="69" customWidth="1"/>
    <col min="13" max="13" width="5.75" style="74" customWidth="1"/>
    <col min="14" max="14" width="7.375" style="3" customWidth="1"/>
    <col min="15" max="16384" width="9" style="3"/>
  </cols>
  <sheetData>
    <row r="1" spans="1:15" s="12" customFormat="1" ht="4.5" customHeight="1" x14ac:dyDescent="0.3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 x14ac:dyDescent="0.45">
      <c r="A2" s="7"/>
      <c r="B2" s="31" t="s">
        <v>54</v>
      </c>
      <c r="C2" s="125"/>
      <c r="D2" s="126"/>
      <c r="E2" s="127" t="s">
        <v>194</v>
      </c>
      <c r="F2" s="127"/>
      <c r="G2" s="127"/>
      <c r="H2" s="127"/>
      <c r="I2" s="127"/>
      <c r="J2" s="127"/>
      <c r="K2" s="127"/>
      <c r="L2" s="127"/>
      <c r="M2" s="127"/>
    </row>
    <row r="3" spans="1:15" s="12" customFormat="1" ht="5.25" customHeight="1" x14ac:dyDescent="0.25">
      <c r="A3" s="7"/>
      <c r="B3" s="5"/>
      <c r="C3" s="5" t="s">
        <v>55</v>
      </c>
      <c r="D3" s="5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 x14ac:dyDescent="0.25">
      <c r="A4" s="8"/>
      <c r="B4" s="130" t="s">
        <v>59</v>
      </c>
      <c r="C4" s="130"/>
      <c r="D4" s="87">
        <v>42</v>
      </c>
      <c r="E4" s="51" t="s">
        <v>60</v>
      </c>
      <c r="F4" s="87">
        <v>36</v>
      </c>
      <c r="G4" s="52" t="s">
        <v>47</v>
      </c>
      <c r="H4" s="104">
        <v>2567</v>
      </c>
      <c r="I4" s="101" t="s">
        <v>74</v>
      </c>
      <c r="J4" s="129" t="s">
        <v>79</v>
      </c>
      <c r="K4" s="129"/>
      <c r="L4" s="102" t="s">
        <v>45</v>
      </c>
      <c r="M4" s="103">
        <v>45541</v>
      </c>
    </row>
    <row r="5" spans="1:15" s="24" customFormat="1" ht="4.5" customHeight="1" x14ac:dyDescent="0.2">
      <c r="A5" s="9"/>
      <c r="B5" s="128"/>
      <c r="C5" s="128"/>
      <c r="D5" s="27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 x14ac:dyDescent="0.2">
      <c r="A6" s="54" t="s">
        <v>0</v>
      </c>
      <c r="B6" s="54" t="s">
        <v>63</v>
      </c>
      <c r="C6" s="54" t="s">
        <v>1</v>
      </c>
      <c r="D6" s="55" t="s">
        <v>3</v>
      </c>
      <c r="E6" s="54" t="s">
        <v>69</v>
      </c>
      <c r="F6" s="56" t="s">
        <v>4</v>
      </c>
      <c r="G6" s="57" t="s">
        <v>5</v>
      </c>
      <c r="H6" s="54" t="s">
        <v>2</v>
      </c>
      <c r="I6" s="92" t="s">
        <v>43</v>
      </c>
      <c r="J6" s="93" t="s">
        <v>44</v>
      </c>
      <c r="K6" s="90" t="s">
        <v>71</v>
      </c>
      <c r="L6" s="91" t="s">
        <v>50</v>
      </c>
      <c r="M6" s="58" t="s">
        <v>6</v>
      </c>
    </row>
    <row r="7" spans="1:15" ht="21.95" customHeight="1" x14ac:dyDescent="0.3">
      <c r="A7" s="59">
        <v>1</v>
      </c>
      <c r="B7" s="107" t="s">
        <v>77</v>
      </c>
      <c r="C7" s="112" t="s">
        <v>135</v>
      </c>
      <c r="D7" s="60" t="s">
        <v>51</v>
      </c>
      <c r="E7" s="60" t="s">
        <v>187</v>
      </c>
      <c r="F7" s="60" t="s">
        <v>188</v>
      </c>
      <c r="G7" s="60" t="s">
        <v>189</v>
      </c>
      <c r="H7" s="64" t="s">
        <v>190</v>
      </c>
      <c r="I7" s="61" t="s">
        <v>191</v>
      </c>
      <c r="J7" s="63">
        <v>3</v>
      </c>
      <c r="K7" s="62">
        <v>0</v>
      </c>
      <c r="L7" s="59" t="s">
        <v>197</v>
      </c>
      <c r="M7" s="63">
        <v>1</v>
      </c>
    </row>
    <row r="8" spans="1:15" ht="21.95" customHeight="1" x14ac:dyDescent="0.3">
      <c r="A8" s="59">
        <v>2</v>
      </c>
      <c r="B8" s="107" t="s">
        <v>77</v>
      </c>
      <c r="C8" s="112" t="s">
        <v>135</v>
      </c>
      <c r="D8" s="60" t="s">
        <v>51</v>
      </c>
      <c r="E8" s="60" t="s">
        <v>192</v>
      </c>
      <c r="F8" s="60" t="s">
        <v>193</v>
      </c>
      <c r="G8" s="60" t="s">
        <v>189</v>
      </c>
      <c r="H8" s="64" t="s">
        <v>190</v>
      </c>
      <c r="I8" s="61" t="s">
        <v>195</v>
      </c>
      <c r="J8" s="63">
        <v>3</v>
      </c>
      <c r="K8" s="62">
        <v>0</v>
      </c>
      <c r="L8" s="59" t="s">
        <v>197</v>
      </c>
      <c r="M8" s="63">
        <v>2</v>
      </c>
    </row>
    <row r="9" spans="1:15" ht="21.95" customHeight="1" x14ac:dyDescent="0.3">
      <c r="A9" s="59">
        <v>3</v>
      </c>
      <c r="B9" s="107" t="s">
        <v>78</v>
      </c>
      <c r="C9" s="121" t="s">
        <v>136</v>
      </c>
      <c r="D9" s="65" t="s">
        <v>51</v>
      </c>
      <c r="E9" s="60" t="s">
        <v>187</v>
      </c>
      <c r="F9" s="65" t="s">
        <v>188</v>
      </c>
      <c r="G9" s="65" t="s">
        <v>189</v>
      </c>
      <c r="H9" s="64" t="s">
        <v>190</v>
      </c>
      <c r="I9" s="61" t="s">
        <v>191</v>
      </c>
      <c r="J9" s="63">
        <v>3</v>
      </c>
      <c r="K9" s="62">
        <v>0</v>
      </c>
      <c r="L9" s="59" t="s">
        <v>197</v>
      </c>
      <c r="M9" s="63">
        <v>1</v>
      </c>
    </row>
    <row r="10" spans="1:15" ht="21.95" customHeight="1" x14ac:dyDescent="0.3">
      <c r="A10" s="59">
        <v>4</v>
      </c>
      <c r="B10" s="107" t="s">
        <v>78</v>
      </c>
      <c r="C10" s="121" t="s">
        <v>136</v>
      </c>
      <c r="D10" s="65" t="s">
        <v>51</v>
      </c>
      <c r="E10" s="60" t="s">
        <v>192</v>
      </c>
      <c r="F10" s="65" t="s">
        <v>188</v>
      </c>
      <c r="G10" s="65" t="s">
        <v>189</v>
      </c>
      <c r="H10" s="64" t="s">
        <v>190</v>
      </c>
      <c r="I10" s="61" t="s">
        <v>195</v>
      </c>
      <c r="J10" s="63">
        <v>3</v>
      </c>
      <c r="K10" s="62">
        <v>0</v>
      </c>
      <c r="L10" s="59" t="s">
        <v>197</v>
      </c>
      <c r="M10" s="63">
        <v>2</v>
      </c>
    </row>
    <row r="11" spans="1:15" ht="21.95" customHeight="1" x14ac:dyDescent="0.3">
      <c r="A11" s="59">
        <v>5</v>
      </c>
      <c r="B11" s="107" t="s">
        <v>79</v>
      </c>
      <c r="C11" s="122" t="s">
        <v>137</v>
      </c>
      <c r="D11" s="65" t="s">
        <v>51</v>
      </c>
      <c r="E11" s="60" t="s">
        <v>187</v>
      </c>
      <c r="F11" s="65" t="s">
        <v>188</v>
      </c>
      <c r="G11" s="65" t="s">
        <v>189</v>
      </c>
      <c r="H11" s="64" t="s">
        <v>190</v>
      </c>
      <c r="I11" s="61" t="s">
        <v>191</v>
      </c>
      <c r="J11" s="63">
        <v>3</v>
      </c>
      <c r="K11" s="62">
        <v>0</v>
      </c>
      <c r="L11" s="59" t="s">
        <v>197</v>
      </c>
      <c r="M11" s="63">
        <v>1</v>
      </c>
    </row>
    <row r="12" spans="1:15" ht="21.95" customHeight="1" x14ac:dyDescent="0.3">
      <c r="A12" s="59">
        <v>6</v>
      </c>
      <c r="B12" s="107" t="s">
        <v>79</v>
      </c>
      <c r="C12" s="122" t="s">
        <v>137</v>
      </c>
      <c r="D12" s="65" t="s">
        <v>51</v>
      </c>
      <c r="E12" s="60" t="s">
        <v>192</v>
      </c>
      <c r="F12" s="65" t="s">
        <v>193</v>
      </c>
      <c r="G12" s="65" t="s">
        <v>189</v>
      </c>
      <c r="H12" s="64" t="s">
        <v>190</v>
      </c>
      <c r="I12" s="61" t="s">
        <v>195</v>
      </c>
      <c r="J12" s="63">
        <v>3</v>
      </c>
      <c r="K12" s="62">
        <v>0</v>
      </c>
      <c r="L12" s="59" t="s">
        <v>197</v>
      </c>
      <c r="M12" s="63">
        <v>2</v>
      </c>
    </row>
    <row r="13" spans="1:15" ht="21.95" customHeight="1" x14ac:dyDescent="0.3">
      <c r="A13" s="59">
        <v>7</v>
      </c>
      <c r="B13" s="107" t="s">
        <v>80</v>
      </c>
      <c r="C13" s="123" t="s">
        <v>138</v>
      </c>
      <c r="D13" s="65" t="s">
        <v>51</v>
      </c>
      <c r="E13" s="60" t="s">
        <v>187</v>
      </c>
      <c r="F13" s="65" t="s">
        <v>188</v>
      </c>
      <c r="G13" s="65" t="s">
        <v>189</v>
      </c>
      <c r="H13" s="64" t="s">
        <v>190</v>
      </c>
      <c r="I13" s="61" t="s">
        <v>191</v>
      </c>
      <c r="J13" s="63">
        <v>3</v>
      </c>
      <c r="K13" s="62">
        <v>0</v>
      </c>
      <c r="L13" s="59" t="s">
        <v>197</v>
      </c>
      <c r="M13" s="63">
        <v>1</v>
      </c>
    </row>
    <row r="14" spans="1:15" ht="21.95" customHeight="1" x14ac:dyDescent="0.3">
      <c r="A14" s="59">
        <v>8</v>
      </c>
      <c r="B14" s="107" t="s">
        <v>80</v>
      </c>
      <c r="C14" s="123" t="s">
        <v>138</v>
      </c>
      <c r="D14" s="65" t="s">
        <v>51</v>
      </c>
      <c r="E14" s="60" t="s">
        <v>192</v>
      </c>
      <c r="F14" s="65" t="s">
        <v>193</v>
      </c>
      <c r="G14" s="65" t="s">
        <v>189</v>
      </c>
      <c r="H14" s="64" t="s">
        <v>190</v>
      </c>
      <c r="I14" s="61" t="s">
        <v>195</v>
      </c>
      <c r="J14" s="63">
        <v>3</v>
      </c>
      <c r="K14" s="62">
        <v>0</v>
      </c>
      <c r="L14" s="59" t="s">
        <v>197</v>
      </c>
      <c r="M14" s="63">
        <v>2</v>
      </c>
    </row>
    <row r="15" spans="1:15" ht="21.95" customHeight="1" x14ac:dyDescent="0.3">
      <c r="A15" s="59">
        <v>9</v>
      </c>
      <c r="B15" s="107" t="s">
        <v>81</v>
      </c>
      <c r="C15" s="112" t="s">
        <v>139</v>
      </c>
      <c r="D15" s="65" t="s">
        <v>51</v>
      </c>
      <c r="E15" s="60" t="s">
        <v>187</v>
      </c>
      <c r="F15" s="65" t="s">
        <v>188</v>
      </c>
      <c r="G15" s="65" t="s">
        <v>189</v>
      </c>
      <c r="H15" s="64" t="s">
        <v>190</v>
      </c>
      <c r="I15" s="61" t="s">
        <v>191</v>
      </c>
      <c r="J15" s="63">
        <v>3</v>
      </c>
      <c r="K15" s="62">
        <v>0</v>
      </c>
      <c r="L15" s="59" t="s">
        <v>197</v>
      </c>
      <c r="M15" s="63">
        <v>1</v>
      </c>
    </row>
    <row r="16" spans="1:15" ht="21.95" customHeight="1" x14ac:dyDescent="0.3">
      <c r="A16" s="59">
        <v>10</v>
      </c>
      <c r="B16" s="107" t="s">
        <v>81</v>
      </c>
      <c r="C16" s="112" t="s">
        <v>139</v>
      </c>
      <c r="D16" s="65" t="s">
        <v>51</v>
      </c>
      <c r="E16" s="60" t="s">
        <v>192</v>
      </c>
      <c r="F16" s="65" t="s">
        <v>193</v>
      </c>
      <c r="G16" s="65" t="s">
        <v>189</v>
      </c>
      <c r="H16" s="64" t="s">
        <v>190</v>
      </c>
      <c r="I16" s="61" t="s">
        <v>195</v>
      </c>
      <c r="J16" s="63">
        <v>3</v>
      </c>
      <c r="K16" s="62">
        <v>0</v>
      </c>
      <c r="L16" s="59" t="s">
        <v>197</v>
      </c>
      <c r="M16" s="63">
        <v>2</v>
      </c>
    </row>
    <row r="17" spans="1:13" ht="21.95" customHeight="1" x14ac:dyDescent="0.3">
      <c r="A17" s="59">
        <v>11</v>
      </c>
      <c r="B17" s="107" t="s">
        <v>82</v>
      </c>
      <c r="C17" s="113" t="s">
        <v>140</v>
      </c>
      <c r="D17" s="65" t="s">
        <v>67</v>
      </c>
      <c r="E17" s="60" t="s">
        <v>187</v>
      </c>
      <c r="F17" s="65" t="s">
        <v>188</v>
      </c>
      <c r="G17" s="65" t="s">
        <v>189</v>
      </c>
      <c r="H17" s="64" t="s">
        <v>190</v>
      </c>
      <c r="I17" s="61" t="s">
        <v>191</v>
      </c>
      <c r="J17" s="63">
        <v>3</v>
      </c>
      <c r="K17" s="62">
        <v>0</v>
      </c>
      <c r="L17" s="59" t="s">
        <v>197</v>
      </c>
      <c r="M17" s="63">
        <v>1</v>
      </c>
    </row>
    <row r="18" spans="1:13" ht="21.95" customHeight="1" x14ac:dyDescent="0.3">
      <c r="A18" s="59">
        <v>12</v>
      </c>
      <c r="B18" s="107" t="s">
        <v>82</v>
      </c>
      <c r="C18" s="113" t="s">
        <v>140</v>
      </c>
      <c r="D18" s="65" t="s">
        <v>67</v>
      </c>
      <c r="E18" s="60" t="s">
        <v>192</v>
      </c>
      <c r="F18" s="65" t="s">
        <v>193</v>
      </c>
      <c r="G18" s="65" t="s">
        <v>189</v>
      </c>
      <c r="H18" s="64" t="s">
        <v>190</v>
      </c>
      <c r="I18" s="61" t="s">
        <v>195</v>
      </c>
      <c r="J18" s="63">
        <v>3</v>
      </c>
      <c r="K18" s="62">
        <v>0</v>
      </c>
      <c r="L18" s="59" t="s">
        <v>197</v>
      </c>
      <c r="M18" s="63">
        <v>2</v>
      </c>
    </row>
    <row r="19" spans="1:13" ht="21.95" customHeight="1" x14ac:dyDescent="0.3">
      <c r="A19" s="59">
        <v>13</v>
      </c>
      <c r="B19" s="107" t="s">
        <v>83</v>
      </c>
      <c r="C19" s="112" t="s">
        <v>141</v>
      </c>
      <c r="D19" s="65" t="s">
        <v>51</v>
      </c>
      <c r="E19" s="60" t="s">
        <v>187</v>
      </c>
      <c r="F19" s="65" t="s">
        <v>188</v>
      </c>
      <c r="G19" s="65" t="s">
        <v>189</v>
      </c>
      <c r="H19" s="64" t="s">
        <v>190</v>
      </c>
      <c r="I19" s="61" t="s">
        <v>191</v>
      </c>
      <c r="J19" s="63">
        <v>3</v>
      </c>
      <c r="K19" s="62">
        <v>0</v>
      </c>
      <c r="L19" s="59" t="s">
        <v>197</v>
      </c>
      <c r="M19" s="63">
        <v>1</v>
      </c>
    </row>
    <row r="20" spans="1:13" ht="21.95" customHeight="1" x14ac:dyDescent="0.3">
      <c r="A20" s="59">
        <v>14</v>
      </c>
      <c r="B20" s="107" t="s">
        <v>83</v>
      </c>
      <c r="C20" s="112" t="s">
        <v>141</v>
      </c>
      <c r="D20" s="65" t="s">
        <v>51</v>
      </c>
      <c r="E20" s="60" t="s">
        <v>192</v>
      </c>
      <c r="F20" s="65" t="s">
        <v>193</v>
      </c>
      <c r="G20" s="65" t="s">
        <v>189</v>
      </c>
      <c r="H20" s="64" t="s">
        <v>190</v>
      </c>
      <c r="I20" s="61" t="s">
        <v>195</v>
      </c>
      <c r="J20" s="63">
        <v>3</v>
      </c>
      <c r="K20" s="62">
        <v>0</v>
      </c>
      <c r="L20" s="59" t="s">
        <v>197</v>
      </c>
      <c r="M20" s="63">
        <v>2</v>
      </c>
    </row>
    <row r="21" spans="1:13" ht="21.95" customHeight="1" x14ac:dyDescent="0.3">
      <c r="A21" s="59">
        <v>15</v>
      </c>
      <c r="B21" s="107" t="s">
        <v>84</v>
      </c>
      <c r="C21" s="114" t="s">
        <v>139</v>
      </c>
      <c r="D21" s="65" t="s">
        <v>51</v>
      </c>
      <c r="E21" s="60" t="s">
        <v>187</v>
      </c>
      <c r="F21" s="65" t="s">
        <v>188</v>
      </c>
      <c r="G21" s="65" t="s">
        <v>189</v>
      </c>
      <c r="H21" s="64" t="s">
        <v>190</v>
      </c>
      <c r="I21" s="61" t="s">
        <v>191</v>
      </c>
      <c r="J21" s="63">
        <v>3</v>
      </c>
      <c r="K21" s="62">
        <v>0</v>
      </c>
      <c r="L21" s="59" t="s">
        <v>197</v>
      </c>
      <c r="M21" s="63">
        <v>1</v>
      </c>
    </row>
    <row r="22" spans="1:13" ht="21.95" customHeight="1" x14ac:dyDescent="0.3">
      <c r="A22" s="59">
        <v>16</v>
      </c>
      <c r="B22" s="107" t="s">
        <v>84</v>
      </c>
      <c r="C22" s="114" t="s">
        <v>139</v>
      </c>
      <c r="D22" s="65" t="s">
        <v>51</v>
      </c>
      <c r="E22" s="60" t="s">
        <v>192</v>
      </c>
      <c r="F22" s="65" t="s">
        <v>193</v>
      </c>
      <c r="G22" s="65" t="s">
        <v>189</v>
      </c>
      <c r="H22" s="64" t="s">
        <v>190</v>
      </c>
      <c r="I22" s="61" t="s">
        <v>195</v>
      </c>
      <c r="J22" s="63">
        <v>3</v>
      </c>
      <c r="K22" s="62">
        <v>0</v>
      </c>
      <c r="L22" s="59" t="s">
        <v>197</v>
      </c>
      <c r="M22" s="63">
        <v>2</v>
      </c>
    </row>
    <row r="23" spans="1:13" ht="21.95" customHeight="1" x14ac:dyDescent="0.3">
      <c r="A23" s="59">
        <v>17</v>
      </c>
      <c r="B23" s="107" t="s">
        <v>85</v>
      </c>
      <c r="C23" s="114" t="s">
        <v>66</v>
      </c>
      <c r="D23" s="65" t="s">
        <v>51</v>
      </c>
      <c r="E23" s="60" t="s">
        <v>187</v>
      </c>
      <c r="F23" s="65" t="s">
        <v>188</v>
      </c>
      <c r="G23" s="65" t="s">
        <v>189</v>
      </c>
      <c r="H23" s="64" t="s">
        <v>190</v>
      </c>
      <c r="I23" s="61" t="s">
        <v>191</v>
      </c>
      <c r="J23" s="63">
        <v>3</v>
      </c>
      <c r="K23" s="67">
        <v>0</v>
      </c>
      <c r="L23" s="59" t="s">
        <v>197</v>
      </c>
      <c r="M23" s="63">
        <v>1</v>
      </c>
    </row>
    <row r="24" spans="1:13" ht="21.95" customHeight="1" x14ac:dyDescent="0.3">
      <c r="A24" s="59">
        <v>18</v>
      </c>
      <c r="B24" s="107" t="s">
        <v>85</v>
      </c>
      <c r="C24" s="114" t="s">
        <v>66</v>
      </c>
      <c r="D24" s="65" t="s">
        <v>51</v>
      </c>
      <c r="E24" s="60" t="s">
        <v>192</v>
      </c>
      <c r="F24" s="65" t="s">
        <v>193</v>
      </c>
      <c r="G24" s="65" t="s">
        <v>189</v>
      </c>
      <c r="H24" s="64" t="s">
        <v>190</v>
      </c>
      <c r="I24" s="61" t="s">
        <v>195</v>
      </c>
      <c r="J24" s="63">
        <v>3</v>
      </c>
      <c r="K24" s="67">
        <v>0</v>
      </c>
      <c r="L24" s="59" t="s">
        <v>197</v>
      </c>
      <c r="M24" s="63">
        <v>2</v>
      </c>
    </row>
    <row r="25" spans="1:13" ht="21.95" customHeight="1" x14ac:dyDescent="0.3">
      <c r="A25" s="59">
        <v>19</v>
      </c>
      <c r="B25" s="107" t="s">
        <v>86</v>
      </c>
      <c r="C25" s="114" t="s">
        <v>142</v>
      </c>
      <c r="D25" s="65" t="s">
        <v>67</v>
      </c>
      <c r="E25" s="60" t="s">
        <v>187</v>
      </c>
      <c r="F25" s="65" t="s">
        <v>188</v>
      </c>
      <c r="G25" s="65" t="s">
        <v>189</v>
      </c>
      <c r="H25" s="64" t="s">
        <v>190</v>
      </c>
      <c r="I25" s="61" t="s">
        <v>191</v>
      </c>
      <c r="J25" s="63">
        <v>3</v>
      </c>
      <c r="K25" s="67">
        <v>0</v>
      </c>
      <c r="L25" s="59" t="s">
        <v>197</v>
      </c>
      <c r="M25" s="63">
        <v>1</v>
      </c>
    </row>
    <row r="26" spans="1:13" ht="21.95" customHeight="1" x14ac:dyDescent="0.3">
      <c r="A26" s="59">
        <v>20</v>
      </c>
      <c r="B26" s="107" t="s">
        <v>86</v>
      </c>
      <c r="C26" s="114" t="s">
        <v>142</v>
      </c>
      <c r="D26" s="65" t="s">
        <v>67</v>
      </c>
      <c r="E26" s="60" t="s">
        <v>192</v>
      </c>
      <c r="F26" s="65" t="s">
        <v>193</v>
      </c>
      <c r="G26" s="65" t="s">
        <v>189</v>
      </c>
      <c r="H26" s="64" t="s">
        <v>190</v>
      </c>
      <c r="I26" s="61" t="s">
        <v>195</v>
      </c>
      <c r="J26" s="63">
        <v>3</v>
      </c>
      <c r="K26" s="67">
        <v>0</v>
      </c>
      <c r="L26" s="59" t="s">
        <v>197</v>
      </c>
      <c r="M26" s="63">
        <v>2</v>
      </c>
    </row>
    <row r="27" spans="1:13" ht="21.95" customHeight="1" x14ac:dyDescent="0.3">
      <c r="A27" s="59">
        <v>21</v>
      </c>
      <c r="B27" s="107" t="s">
        <v>87</v>
      </c>
      <c r="C27" s="114" t="s">
        <v>143</v>
      </c>
      <c r="D27" s="65" t="s">
        <v>67</v>
      </c>
      <c r="E27" s="60" t="s">
        <v>187</v>
      </c>
      <c r="F27" s="65" t="s">
        <v>188</v>
      </c>
      <c r="G27" s="65" t="s">
        <v>189</v>
      </c>
      <c r="H27" s="64" t="s">
        <v>190</v>
      </c>
      <c r="I27" s="61" t="s">
        <v>191</v>
      </c>
      <c r="J27" s="63">
        <v>3</v>
      </c>
      <c r="K27" s="67">
        <v>0</v>
      </c>
      <c r="L27" s="59" t="s">
        <v>197</v>
      </c>
      <c r="M27" s="63">
        <v>1</v>
      </c>
    </row>
    <row r="28" spans="1:13" ht="21.95" customHeight="1" x14ac:dyDescent="0.3">
      <c r="A28" s="59">
        <v>22</v>
      </c>
      <c r="B28" s="107" t="s">
        <v>87</v>
      </c>
      <c r="C28" s="114" t="s">
        <v>143</v>
      </c>
      <c r="D28" s="65" t="s">
        <v>67</v>
      </c>
      <c r="E28" s="60" t="s">
        <v>192</v>
      </c>
      <c r="F28" s="65" t="s">
        <v>193</v>
      </c>
      <c r="G28" s="65" t="s">
        <v>189</v>
      </c>
      <c r="H28" s="64" t="s">
        <v>190</v>
      </c>
      <c r="I28" s="61" t="s">
        <v>195</v>
      </c>
      <c r="J28" s="63">
        <v>3</v>
      </c>
      <c r="K28" s="67">
        <v>0</v>
      </c>
      <c r="L28" s="59" t="s">
        <v>197</v>
      </c>
      <c r="M28" s="63">
        <v>2</v>
      </c>
    </row>
    <row r="29" spans="1:13" ht="21.95" customHeight="1" x14ac:dyDescent="0.3">
      <c r="A29" s="59">
        <v>23</v>
      </c>
      <c r="B29" s="107" t="s">
        <v>88</v>
      </c>
      <c r="C29" s="114" t="s">
        <v>143</v>
      </c>
      <c r="D29" s="65" t="s">
        <v>67</v>
      </c>
      <c r="E29" s="60" t="s">
        <v>187</v>
      </c>
      <c r="F29" s="65" t="s">
        <v>188</v>
      </c>
      <c r="G29" s="65" t="s">
        <v>189</v>
      </c>
      <c r="H29" s="64" t="s">
        <v>190</v>
      </c>
      <c r="I29" s="61" t="s">
        <v>191</v>
      </c>
      <c r="J29" s="63">
        <v>3</v>
      </c>
      <c r="K29" s="67">
        <v>0</v>
      </c>
      <c r="L29" s="59" t="s">
        <v>197</v>
      </c>
      <c r="M29" s="63">
        <v>1</v>
      </c>
    </row>
    <row r="30" spans="1:13" ht="21.95" customHeight="1" x14ac:dyDescent="0.3">
      <c r="A30" s="59">
        <v>24</v>
      </c>
      <c r="B30" s="107" t="s">
        <v>88</v>
      </c>
      <c r="C30" s="114" t="s">
        <v>143</v>
      </c>
      <c r="D30" s="65" t="s">
        <v>67</v>
      </c>
      <c r="E30" s="60" t="s">
        <v>192</v>
      </c>
      <c r="F30" s="65" t="s">
        <v>193</v>
      </c>
      <c r="G30" s="65" t="s">
        <v>189</v>
      </c>
      <c r="H30" s="64" t="s">
        <v>190</v>
      </c>
      <c r="I30" s="61" t="s">
        <v>195</v>
      </c>
      <c r="J30" s="63">
        <v>3</v>
      </c>
      <c r="K30" s="67">
        <v>0</v>
      </c>
      <c r="L30" s="59" t="s">
        <v>197</v>
      </c>
      <c r="M30" s="63">
        <v>2</v>
      </c>
    </row>
    <row r="31" spans="1:13" ht="21.95" customHeight="1" x14ac:dyDescent="0.3">
      <c r="A31" s="59">
        <v>25</v>
      </c>
      <c r="B31" s="107" t="s">
        <v>89</v>
      </c>
      <c r="C31" s="115" t="s">
        <v>143</v>
      </c>
      <c r="D31" s="65" t="s">
        <v>67</v>
      </c>
      <c r="E31" s="60" t="s">
        <v>187</v>
      </c>
      <c r="F31" s="65" t="s">
        <v>188</v>
      </c>
      <c r="G31" s="65" t="s">
        <v>189</v>
      </c>
      <c r="H31" s="64" t="s">
        <v>190</v>
      </c>
      <c r="I31" s="61" t="s">
        <v>191</v>
      </c>
      <c r="J31" s="63">
        <v>3</v>
      </c>
      <c r="K31" s="67">
        <v>0</v>
      </c>
      <c r="L31" s="59" t="s">
        <v>197</v>
      </c>
      <c r="M31" s="63">
        <v>1</v>
      </c>
    </row>
    <row r="32" spans="1:13" ht="21.95" customHeight="1" x14ac:dyDescent="0.3">
      <c r="A32" s="59">
        <v>26</v>
      </c>
      <c r="B32" s="107" t="s">
        <v>89</v>
      </c>
      <c r="C32" s="115" t="s">
        <v>143</v>
      </c>
      <c r="D32" s="65" t="s">
        <v>67</v>
      </c>
      <c r="E32" s="60" t="s">
        <v>192</v>
      </c>
      <c r="F32" s="65" t="s">
        <v>193</v>
      </c>
      <c r="G32" s="65" t="s">
        <v>189</v>
      </c>
      <c r="H32" s="64" t="s">
        <v>190</v>
      </c>
      <c r="I32" s="61" t="s">
        <v>195</v>
      </c>
      <c r="J32" s="63">
        <v>3</v>
      </c>
      <c r="K32" s="67">
        <v>0</v>
      </c>
      <c r="L32" s="59" t="s">
        <v>197</v>
      </c>
      <c r="M32" s="63">
        <v>2</v>
      </c>
    </row>
    <row r="33" spans="1:13" ht="21.95" customHeight="1" x14ac:dyDescent="0.3">
      <c r="A33" s="59">
        <v>27</v>
      </c>
      <c r="B33" s="107" t="s">
        <v>90</v>
      </c>
      <c r="C33" s="114" t="s">
        <v>144</v>
      </c>
      <c r="D33" s="65" t="s">
        <v>67</v>
      </c>
      <c r="E33" s="60" t="s">
        <v>187</v>
      </c>
      <c r="F33" s="65" t="s">
        <v>188</v>
      </c>
      <c r="G33" s="65" t="s">
        <v>189</v>
      </c>
      <c r="H33" s="64" t="s">
        <v>190</v>
      </c>
      <c r="I33" s="61" t="s">
        <v>191</v>
      </c>
      <c r="J33" s="63">
        <v>3</v>
      </c>
      <c r="K33" s="67">
        <v>0</v>
      </c>
      <c r="L33" s="59" t="s">
        <v>197</v>
      </c>
      <c r="M33" s="63">
        <v>1</v>
      </c>
    </row>
    <row r="34" spans="1:13" ht="21.95" customHeight="1" x14ac:dyDescent="0.3">
      <c r="A34" s="59">
        <v>28</v>
      </c>
      <c r="B34" s="107" t="s">
        <v>90</v>
      </c>
      <c r="C34" s="114" t="s">
        <v>144</v>
      </c>
      <c r="D34" s="65" t="s">
        <v>67</v>
      </c>
      <c r="E34" s="60" t="s">
        <v>192</v>
      </c>
      <c r="F34" s="65" t="s">
        <v>193</v>
      </c>
      <c r="G34" s="65" t="s">
        <v>189</v>
      </c>
      <c r="H34" s="64" t="s">
        <v>190</v>
      </c>
      <c r="I34" s="61" t="s">
        <v>195</v>
      </c>
      <c r="J34" s="63">
        <v>3</v>
      </c>
      <c r="K34" s="67">
        <v>0</v>
      </c>
      <c r="L34" s="59" t="s">
        <v>197</v>
      </c>
      <c r="M34" s="63">
        <v>2</v>
      </c>
    </row>
    <row r="35" spans="1:13" ht="21.95" customHeight="1" x14ac:dyDescent="0.25">
      <c r="A35" s="59">
        <v>29</v>
      </c>
      <c r="B35" s="116" t="s">
        <v>91</v>
      </c>
      <c r="C35" s="114" t="s">
        <v>143</v>
      </c>
      <c r="D35" s="65" t="s">
        <v>67</v>
      </c>
      <c r="E35" s="60" t="s">
        <v>187</v>
      </c>
      <c r="F35" s="65" t="s">
        <v>188</v>
      </c>
      <c r="G35" s="65" t="s">
        <v>189</v>
      </c>
      <c r="H35" s="64" t="s">
        <v>190</v>
      </c>
      <c r="I35" s="61" t="s">
        <v>191</v>
      </c>
      <c r="J35" s="63">
        <v>3</v>
      </c>
      <c r="K35" s="67">
        <v>0</v>
      </c>
      <c r="L35" s="59" t="s">
        <v>197</v>
      </c>
      <c r="M35" s="63">
        <v>1</v>
      </c>
    </row>
    <row r="36" spans="1:13" ht="21.95" customHeight="1" x14ac:dyDescent="0.25">
      <c r="A36" s="59">
        <v>30</v>
      </c>
      <c r="B36" s="116" t="s">
        <v>91</v>
      </c>
      <c r="C36" s="114" t="s">
        <v>143</v>
      </c>
      <c r="D36" s="65" t="s">
        <v>67</v>
      </c>
      <c r="E36" s="60" t="s">
        <v>192</v>
      </c>
      <c r="F36" s="65" t="s">
        <v>193</v>
      </c>
      <c r="G36" s="65" t="s">
        <v>189</v>
      </c>
      <c r="H36" s="64" t="s">
        <v>190</v>
      </c>
      <c r="I36" s="61" t="s">
        <v>195</v>
      </c>
      <c r="J36" s="63">
        <v>3</v>
      </c>
      <c r="K36" s="67">
        <v>0</v>
      </c>
      <c r="L36" s="59" t="s">
        <v>197</v>
      </c>
      <c r="M36" s="63">
        <v>2</v>
      </c>
    </row>
    <row r="37" spans="1:13" ht="21.95" customHeight="1" x14ac:dyDescent="0.3">
      <c r="A37" s="59">
        <v>31</v>
      </c>
      <c r="B37" s="107" t="s">
        <v>92</v>
      </c>
      <c r="C37" s="113" t="s">
        <v>145</v>
      </c>
      <c r="D37" s="65" t="s">
        <v>51</v>
      </c>
      <c r="E37" s="60" t="s">
        <v>187</v>
      </c>
      <c r="F37" s="65" t="s">
        <v>188</v>
      </c>
      <c r="G37" s="65" t="s">
        <v>189</v>
      </c>
      <c r="H37" s="64" t="s">
        <v>190</v>
      </c>
      <c r="I37" s="61" t="s">
        <v>191</v>
      </c>
      <c r="J37" s="63">
        <v>3</v>
      </c>
      <c r="K37" s="67">
        <v>0</v>
      </c>
      <c r="L37" s="59" t="s">
        <v>197</v>
      </c>
      <c r="M37" s="63">
        <v>1</v>
      </c>
    </row>
    <row r="38" spans="1:13" ht="21.95" customHeight="1" x14ac:dyDescent="0.3">
      <c r="A38" s="59">
        <v>32</v>
      </c>
      <c r="B38" s="107" t="s">
        <v>92</v>
      </c>
      <c r="C38" s="113" t="s">
        <v>145</v>
      </c>
      <c r="D38" s="65" t="s">
        <v>51</v>
      </c>
      <c r="E38" s="60" t="s">
        <v>192</v>
      </c>
      <c r="F38" s="65" t="s">
        <v>193</v>
      </c>
      <c r="G38" s="65" t="s">
        <v>189</v>
      </c>
      <c r="H38" s="64" t="s">
        <v>190</v>
      </c>
      <c r="I38" s="61" t="s">
        <v>195</v>
      </c>
      <c r="J38" s="63">
        <v>3</v>
      </c>
      <c r="K38" s="67">
        <v>0</v>
      </c>
      <c r="L38" s="59" t="s">
        <v>197</v>
      </c>
      <c r="M38" s="63">
        <v>2</v>
      </c>
    </row>
    <row r="39" spans="1:13" ht="21.95" customHeight="1" x14ac:dyDescent="0.3">
      <c r="A39" s="59">
        <v>33</v>
      </c>
      <c r="B39" s="107" t="s">
        <v>93</v>
      </c>
      <c r="C39" s="123" t="s">
        <v>138</v>
      </c>
      <c r="D39" s="65" t="s">
        <v>51</v>
      </c>
      <c r="E39" s="60" t="s">
        <v>187</v>
      </c>
      <c r="F39" s="65" t="s">
        <v>188</v>
      </c>
      <c r="G39" s="65" t="s">
        <v>189</v>
      </c>
      <c r="H39" s="64" t="s">
        <v>190</v>
      </c>
      <c r="I39" s="61" t="s">
        <v>191</v>
      </c>
      <c r="J39" s="63">
        <v>3</v>
      </c>
      <c r="K39" s="67">
        <v>0</v>
      </c>
      <c r="L39" s="59" t="s">
        <v>197</v>
      </c>
      <c r="M39" s="63">
        <v>1</v>
      </c>
    </row>
    <row r="40" spans="1:13" ht="21.95" customHeight="1" x14ac:dyDescent="0.3">
      <c r="A40" s="59">
        <v>34</v>
      </c>
      <c r="B40" s="107" t="s">
        <v>93</v>
      </c>
      <c r="C40" s="123" t="s">
        <v>138</v>
      </c>
      <c r="D40" s="65" t="s">
        <v>51</v>
      </c>
      <c r="E40" s="60" t="s">
        <v>192</v>
      </c>
      <c r="F40" s="65" t="s">
        <v>193</v>
      </c>
      <c r="G40" s="65" t="s">
        <v>189</v>
      </c>
      <c r="H40" s="64" t="s">
        <v>190</v>
      </c>
      <c r="I40" s="61" t="s">
        <v>195</v>
      </c>
      <c r="J40" s="63">
        <v>3</v>
      </c>
      <c r="K40" s="67">
        <v>0</v>
      </c>
      <c r="L40" s="59" t="s">
        <v>197</v>
      </c>
      <c r="M40" s="63">
        <v>2</v>
      </c>
    </row>
    <row r="41" spans="1:13" ht="21.95" customHeight="1" x14ac:dyDescent="0.3">
      <c r="A41" s="59">
        <v>35</v>
      </c>
      <c r="B41" s="108" t="s">
        <v>94</v>
      </c>
      <c r="C41" s="115" t="s">
        <v>146</v>
      </c>
      <c r="D41" s="65" t="s">
        <v>67</v>
      </c>
      <c r="E41" s="60" t="s">
        <v>187</v>
      </c>
      <c r="F41" s="65" t="s">
        <v>188</v>
      </c>
      <c r="G41" s="65" t="s">
        <v>189</v>
      </c>
      <c r="H41" s="64" t="s">
        <v>190</v>
      </c>
      <c r="I41" s="61" t="s">
        <v>191</v>
      </c>
      <c r="J41" s="63">
        <v>3</v>
      </c>
      <c r="K41" s="67">
        <v>0</v>
      </c>
      <c r="L41" s="59" t="s">
        <v>197</v>
      </c>
      <c r="M41" s="63">
        <v>1</v>
      </c>
    </row>
    <row r="42" spans="1:13" ht="21.95" customHeight="1" x14ac:dyDescent="0.3">
      <c r="A42" s="59">
        <v>36</v>
      </c>
      <c r="B42" s="108" t="s">
        <v>94</v>
      </c>
      <c r="C42" s="115" t="s">
        <v>146</v>
      </c>
      <c r="D42" s="65" t="s">
        <v>67</v>
      </c>
      <c r="E42" s="60" t="s">
        <v>192</v>
      </c>
      <c r="F42" s="65" t="s">
        <v>193</v>
      </c>
      <c r="G42" s="65" t="s">
        <v>189</v>
      </c>
      <c r="H42" s="64" t="s">
        <v>190</v>
      </c>
      <c r="I42" s="61" t="s">
        <v>195</v>
      </c>
      <c r="J42" s="63">
        <v>3</v>
      </c>
      <c r="K42" s="67">
        <v>0</v>
      </c>
      <c r="L42" s="59" t="s">
        <v>197</v>
      </c>
      <c r="M42" s="63">
        <v>2</v>
      </c>
    </row>
    <row r="43" spans="1:13" ht="21.95" customHeight="1" x14ac:dyDescent="0.3">
      <c r="A43" s="59">
        <v>37</v>
      </c>
      <c r="B43" s="108" t="s">
        <v>95</v>
      </c>
      <c r="C43" s="115" t="s">
        <v>146</v>
      </c>
      <c r="D43" s="65" t="s">
        <v>67</v>
      </c>
      <c r="E43" s="60" t="s">
        <v>187</v>
      </c>
      <c r="F43" s="65" t="s">
        <v>188</v>
      </c>
      <c r="G43" s="65" t="s">
        <v>189</v>
      </c>
      <c r="H43" s="64" t="s">
        <v>190</v>
      </c>
      <c r="I43" s="61" t="s">
        <v>191</v>
      </c>
      <c r="J43" s="63">
        <v>3</v>
      </c>
      <c r="K43" s="67">
        <v>0</v>
      </c>
      <c r="L43" s="59" t="s">
        <v>197</v>
      </c>
      <c r="M43" s="63">
        <v>1</v>
      </c>
    </row>
    <row r="44" spans="1:13" ht="21.95" customHeight="1" x14ac:dyDescent="0.3">
      <c r="A44" s="59">
        <v>38</v>
      </c>
      <c r="B44" s="108" t="s">
        <v>95</v>
      </c>
      <c r="C44" s="115" t="s">
        <v>146</v>
      </c>
      <c r="D44" s="65" t="s">
        <v>67</v>
      </c>
      <c r="E44" s="60" t="s">
        <v>192</v>
      </c>
      <c r="F44" s="65" t="s">
        <v>193</v>
      </c>
      <c r="G44" s="65" t="s">
        <v>189</v>
      </c>
      <c r="H44" s="64" t="s">
        <v>190</v>
      </c>
      <c r="I44" s="61" t="s">
        <v>195</v>
      </c>
      <c r="J44" s="63">
        <v>3</v>
      </c>
      <c r="K44" s="67">
        <v>0</v>
      </c>
      <c r="L44" s="59" t="s">
        <v>197</v>
      </c>
      <c r="M44" s="63">
        <v>2</v>
      </c>
    </row>
    <row r="45" spans="1:13" ht="21.95" customHeight="1" x14ac:dyDescent="0.3">
      <c r="A45" s="59">
        <v>39</v>
      </c>
      <c r="B45" s="108" t="s">
        <v>96</v>
      </c>
      <c r="C45" s="115" t="s">
        <v>143</v>
      </c>
      <c r="D45" s="65" t="s">
        <v>67</v>
      </c>
      <c r="E45" s="60" t="s">
        <v>187</v>
      </c>
      <c r="F45" s="65" t="s">
        <v>188</v>
      </c>
      <c r="G45" s="65" t="s">
        <v>189</v>
      </c>
      <c r="H45" s="64" t="s">
        <v>190</v>
      </c>
      <c r="I45" s="61" t="s">
        <v>191</v>
      </c>
      <c r="J45" s="63">
        <v>3</v>
      </c>
      <c r="K45" s="67">
        <v>0</v>
      </c>
      <c r="L45" s="59" t="s">
        <v>197</v>
      </c>
      <c r="M45" s="63">
        <v>1</v>
      </c>
    </row>
    <row r="46" spans="1:13" ht="21.95" customHeight="1" x14ac:dyDescent="0.3">
      <c r="A46" s="59">
        <v>40</v>
      </c>
      <c r="B46" s="108" t="s">
        <v>96</v>
      </c>
      <c r="C46" s="115" t="s">
        <v>143</v>
      </c>
      <c r="D46" s="65" t="s">
        <v>67</v>
      </c>
      <c r="E46" s="60" t="s">
        <v>192</v>
      </c>
      <c r="F46" s="65" t="s">
        <v>193</v>
      </c>
      <c r="G46" s="65" t="s">
        <v>189</v>
      </c>
      <c r="H46" s="64" t="s">
        <v>190</v>
      </c>
      <c r="I46" s="61" t="s">
        <v>195</v>
      </c>
      <c r="J46" s="63">
        <v>3</v>
      </c>
      <c r="K46" s="67">
        <v>0</v>
      </c>
      <c r="L46" s="59" t="s">
        <v>197</v>
      </c>
      <c r="M46" s="63">
        <v>2</v>
      </c>
    </row>
    <row r="47" spans="1:13" ht="21.95" customHeight="1" x14ac:dyDescent="0.3">
      <c r="A47" s="59">
        <v>41</v>
      </c>
      <c r="B47" s="107" t="s">
        <v>97</v>
      </c>
      <c r="C47" s="114" t="s">
        <v>144</v>
      </c>
      <c r="D47" s="65" t="s">
        <v>67</v>
      </c>
      <c r="E47" s="60" t="s">
        <v>187</v>
      </c>
      <c r="F47" s="65" t="s">
        <v>188</v>
      </c>
      <c r="G47" s="65" t="s">
        <v>189</v>
      </c>
      <c r="H47" s="64" t="s">
        <v>190</v>
      </c>
      <c r="I47" s="61" t="s">
        <v>191</v>
      </c>
      <c r="J47" s="63">
        <v>3</v>
      </c>
      <c r="K47" s="67">
        <v>0</v>
      </c>
      <c r="L47" s="59" t="s">
        <v>197</v>
      </c>
      <c r="M47" s="63">
        <v>1</v>
      </c>
    </row>
    <row r="48" spans="1:13" ht="21.95" customHeight="1" x14ac:dyDescent="0.3">
      <c r="A48" s="59">
        <v>42</v>
      </c>
      <c r="B48" s="107" t="s">
        <v>97</v>
      </c>
      <c r="C48" s="114" t="s">
        <v>144</v>
      </c>
      <c r="D48" s="65" t="s">
        <v>67</v>
      </c>
      <c r="E48" s="60" t="s">
        <v>192</v>
      </c>
      <c r="F48" s="65" t="s">
        <v>193</v>
      </c>
      <c r="G48" s="65" t="s">
        <v>189</v>
      </c>
      <c r="H48" s="64" t="s">
        <v>190</v>
      </c>
      <c r="I48" s="61" t="s">
        <v>195</v>
      </c>
      <c r="J48" s="63">
        <v>3</v>
      </c>
      <c r="K48" s="67">
        <v>0</v>
      </c>
      <c r="L48" s="59" t="s">
        <v>197</v>
      </c>
      <c r="M48" s="63">
        <v>2</v>
      </c>
    </row>
    <row r="49" spans="1:13" ht="21.95" customHeight="1" x14ac:dyDescent="0.3">
      <c r="A49" s="59">
        <v>43</v>
      </c>
      <c r="B49" s="109" t="s">
        <v>98</v>
      </c>
      <c r="C49" s="121" t="s">
        <v>147</v>
      </c>
      <c r="D49" s="65" t="s">
        <v>51</v>
      </c>
      <c r="E49" s="60" t="s">
        <v>187</v>
      </c>
      <c r="F49" s="65" t="s">
        <v>188</v>
      </c>
      <c r="G49" s="65" t="s">
        <v>189</v>
      </c>
      <c r="H49" s="64" t="s">
        <v>190</v>
      </c>
      <c r="I49" s="61" t="s">
        <v>191</v>
      </c>
      <c r="J49" s="63">
        <v>3</v>
      </c>
      <c r="K49" s="67">
        <v>0</v>
      </c>
      <c r="L49" s="59" t="s">
        <v>197</v>
      </c>
      <c r="M49" s="68">
        <v>1</v>
      </c>
    </row>
    <row r="50" spans="1:13" ht="21.95" customHeight="1" x14ac:dyDescent="0.3">
      <c r="A50" s="59">
        <v>44</v>
      </c>
      <c r="B50" s="109" t="s">
        <v>98</v>
      </c>
      <c r="C50" s="121" t="s">
        <v>147</v>
      </c>
      <c r="D50" s="65" t="s">
        <v>51</v>
      </c>
      <c r="E50" s="60" t="s">
        <v>192</v>
      </c>
      <c r="F50" s="65" t="s">
        <v>193</v>
      </c>
      <c r="G50" s="65" t="s">
        <v>189</v>
      </c>
      <c r="H50" s="64" t="s">
        <v>190</v>
      </c>
      <c r="I50" s="61" t="s">
        <v>195</v>
      </c>
      <c r="J50" s="63">
        <v>3</v>
      </c>
      <c r="K50" s="67">
        <v>0</v>
      </c>
      <c r="L50" s="59" t="s">
        <v>197</v>
      </c>
      <c r="M50" s="68">
        <v>2</v>
      </c>
    </row>
    <row r="51" spans="1:13" ht="21.95" customHeight="1" x14ac:dyDescent="0.3">
      <c r="A51" s="59">
        <v>45</v>
      </c>
      <c r="B51" s="107" t="s">
        <v>99</v>
      </c>
      <c r="C51" s="112" t="s">
        <v>148</v>
      </c>
      <c r="D51" s="65" t="s">
        <v>51</v>
      </c>
      <c r="E51" s="60" t="s">
        <v>187</v>
      </c>
      <c r="F51" s="65" t="s">
        <v>188</v>
      </c>
      <c r="G51" s="65" t="s">
        <v>189</v>
      </c>
      <c r="H51" s="64" t="s">
        <v>190</v>
      </c>
      <c r="I51" s="61" t="s">
        <v>191</v>
      </c>
      <c r="J51" s="63">
        <v>3</v>
      </c>
      <c r="K51" s="67">
        <v>0</v>
      </c>
      <c r="L51" s="59" t="s">
        <v>197</v>
      </c>
      <c r="M51" s="68">
        <v>1</v>
      </c>
    </row>
    <row r="52" spans="1:13" ht="21.95" customHeight="1" x14ac:dyDescent="0.3">
      <c r="A52" s="59">
        <v>46</v>
      </c>
      <c r="B52" s="107" t="s">
        <v>99</v>
      </c>
      <c r="C52" s="112" t="s">
        <v>148</v>
      </c>
      <c r="D52" s="65" t="s">
        <v>51</v>
      </c>
      <c r="E52" s="60" t="s">
        <v>192</v>
      </c>
      <c r="F52" s="65" t="s">
        <v>193</v>
      </c>
      <c r="G52" s="65" t="s">
        <v>189</v>
      </c>
      <c r="H52" s="64" t="s">
        <v>190</v>
      </c>
      <c r="I52" s="61" t="s">
        <v>195</v>
      </c>
      <c r="J52" s="63">
        <v>3</v>
      </c>
      <c r="K52" s="67">
        <v>0</v>
      </c>
      <c r="L52" s="59" t="s">
        <v>197</v>
      </c>
      <c r="M52" s="68">
        <v>2</v>
      </c>
    </row>
    <row r="53" spans="1:13" ht="21.95" customHeight="1" x14ac:dyDescent="0.3">
      <c r="A53" s="59">
        <v>47</v>
      </c>
      <c r="B53" s="108" t="s">
        <v>100</v>
      </c>
      <c r="C53" s="118" t="s">
        <v>149</v>
      </c>
      <c r="D53" s="65" t="s">
        <v>67</v>
      </c>
      <c r="E53" s="60" t="s">
        <v>187</v>
      </c>
      <c r="F53" s="65" t="s">
        <v>188</v>
      </c>
      <c r="G53" s="65" t="s">
        <v>189</v>
      </c>
      <c r="H53" s="64" t="s">
        <v>190</v>
      </c>
      <c r="I53" s="61" t="s">
        <v>191</v>
      </c>
      <c r="J53" s="63">
        <v>3</v>
      </c>
      <c r="K53" s="67">
        <v>0</v>
      </c>
      <c r="L53" s="59" t="s">
        <v>197</v>
      </c>
      <c r="M53" s="68">
        <v>1</v>
      </c>
    </row>
    <row r="54" spans="1:13" ht="21.95" customHeight="1" x14ac:dyDescent="0.3">
      <c r="A54" s="59">
        <v>48</v>
      </c>
      <c r="B54" s="108" t="s">
        <v>100</v>
      </c>
      <c r="C54" s="118" t="s">
        <v>149</v>
      </c>
      <c r="D54" s="65" t="s">
        <v>67</v>
      </c>
      <c r="E54" s="60" t="s">
        <v>192</v>
      </c>
      <c r="F54" s="65" t="s">
        <v>193</v>
      </c>
      <c r="G54" s="65" t="s">
        <v>189</v>
      </c>
      <c r="H54" s="64" t="s">
        <v>190</v>
      </c>
      <c r="I54" s="61" t="s">
        <v>195</v>
      </c>
      <c r="J54" s="63">
        <v>3</v>
      </c>
      <c r="K54" s="67">
        <v>0</v>
      </c>
      <c r="L54" s="59" t="s">
        <v>197</v>
      </c>
      <c r="M54" s="68">
        <v>2</v>
      </c>
    </row>
    <row r="55" spans="1:13" ht="21.95" customHeight="1" x14ac:dyDescent="0.3">
      <c r="A55" s="59">
        <v>49</v>
      </c>
      <c r="B55" s="108" t="s">
        <v>101</v>
      </c>
      <c r="C55" s="115" t="s">
        <v>143</v>
      </c>
      <c r="D55" s="65" t="s">
        <v>67</v>
      </c>
      <c r="E55" s="60" t="s">
        <v>187</v>
      </c>
      <c r="F55" s="65" t="s">
        <v>188</v>
      </c>
      <c r="G55" s="65" t="s">
        <v>189</v>
      </c>
      <c r="H55" s="64" t="s">
        <v>190</v>
      </c>
      <c r="I55" s="61" t="s">
        <v>191</v>
      </c>
      <c r="J55" s="63">
        <v>3</v>
      </c>
      <c r="K55" s="67">
        <v>0</v>
      </c>
      <c r="L55" s="59" t="s">
        <v>197</v>
      </c>
      <c r="M55" s="68">
        <v>1</v>
      </c>
    </row>
    <row r="56" spans="1:13" ht="21.95" customHeight="1" x14ac:dyDescent="0.3">
      <c r="A56" s="59">
        <v>50</v>
      </c>
      <c r="B56" s="108" t="s">
        <v>101</v>
      </c>
      <c r="C56" s="115" t="s">
        <v>143</v>
      </c>
      <c r="D56" s="65" t="s">
        <v>67</v>
      </c>
      <c r="E56" s="60" t="s">
        <v>192</v>
      </c>
      <c r="F56" s="65" t="s">
        <v>193</v>
      </c>
      <c r="G56" s="65" t="s">
        <v>189</v>
      </c>
      <c r="H56" s="64" t="s">
        <v>190</v>
      </c>
      <c r="I56" s="61" t="s">
        <v>195</v>
      </c>
      <c r="J56" s="63">
        <v>3</v>
      </c>
      <c r="K56" s="67">
        <v>0</v>
      </c>
      <c r="L56" s="59" t="s">
        <v>197</v>
      </c>
      <c r="M56" s="68">
        <v>2</v>
      </c>
    </row>
    <row r="57" spans="1:13" ht="21.95" customHeight="1" x14ac:dyDescent="0.3">
      <c r="A57" s="59">
        <v>51</v>
      </c>
      <c r="B57" s="107" t="s">
        <v>102</v>
      </c>
      <c r="C57" s="114" t="s">
        <v>144</v>
      </c>
      <c r="D57" s="65" t="s">
        <v>67</v>
      </c>
      <c r="E57" s="60" t="s">
        <v>187</v>
      </c>
      <c r="F57" s="65" t="s">
        <v>188</v>
      </c>
      <c r="G57" s="65" t="s">
        <v>189</v>
      </c>
      <c r="H57" s="64" t="s">
        <v>190</v>
      </c>
      <c r="I57" s="61" t="s">
        <v>191</v>
      </c>
      <c r="J57" s="63">
        <v>3</v>
      </c>
      <c r="K57" s="67">
        <v>0</v>
      </c>
      <c r="L57" s="59" t="s">
        <v>197</v>
      </c>
      <c r="M57" s="68">
        <v>1</v>
      </c>
    </row>
    <row r="58" spans="1:13" ht="21.95" customHeight="1" x14ac:dyDescent="0.3">
      <c r="A58" s="59">
        <v>52</v>
      </c>
      <c r="B58" s="107" t="s">
        <v>102</v>
      </c>
      <c r="C58" s="114" t="s">
        <v>144</v>
      </c>
      <c r="D58" s="65" t="s">
        <v>67</v>
      </c>
      <c r="E58" s="60" t="s">
        <v>192</v>
      </c>
      <c r="F58" s="65" t="s">
        <v>193</v>
      </c>
      <c r="G58" s="65" t="s">
        <v>189</v>
      </c>
      <c r="H58" s="64" t="s">
        <v>190</v>
      </c>
      <c r="I58" s="61" t="s">
        <v>195</v>
      </c>
      <c r="J58" s="63">
        <v>3</v>
      </c>
      <c r="K58" s="67">
        <v>0</v>
      </c>
      <c r="L58" s="59" t="s">
        <v>197</v>
      </c>
      <c r="M58" s="68">
        <v>2</v>
      </c>
    </row>
    <row r="59" spans="1:13" ht="21.95" customHeight="1" x14ac:dyDescent="0.3">
      <c r="A59" s="59">
        <v>53</v>
      </c>
      <c r="B59" s="107" t="s">
        <v>103</v>
      </c>
      <c r="C59" s="114" t="s">
        <v>144</v>
      </c>
      <c r="D59" s="65" t="s">
        <v>67</v>
      </c>
      <c r="E59" s="60" t="s">
        <v>187</v>
      </c>
      <c r="F59" s="65" t="s">
        <v>188</v>
      </c>
      <c r="G59" s="65" t="s">
        <v>189</v>
      </c>
      <c r="H59" s="64" t="s">
        <v>190</v>
      </c>
      <c r="I59" s="61" t="s">
        <v>191</v>
      </c>
      <c r="J59" s="63">
        <v>3</v>
      </c>
      <c r="K59" s="67">
        <v>0</v>
      </c>
      <c r="L59" s="59" t="s">
        <v>197</v>
      </c>
      <c r="M59" s="68">
        <v>1</v>
      </c>
    </row>
    <row r="60" spans="1:13" ht="21.95" customHeight="1" x14ac:dyDescent="0.3">
      <c r="A60" s="59">
        <v>54</v>
      </c>
      <c r="B60" s="107" t="s">
        <v>103</v>
      </c>
      <c r="C60" s="114" t="s">
        <v>144</v>
      </c>
      <c r="D60" s="65" t="s">
        <v>67</v>
      </c>
      <c r="E60" s="60" t="s">
        <v>192</v>
      </c>
      <c r="F60" s="65" t="s">
        <v>193</v>
      </c>
      <c r="G60" s="65" t="s">
        <v>189</v>
      </c>
      <c r="H60" s="64" t="s">
        <v>190</v>
      </c>
      <c r="I60" s="61" t="s">
        <v>195</v>
      </c>
      <c r="J60" s="63">
        <v>3</v>
      </c>
      <c r="K60" s="67">
        <v>0</v>
      </c>
      <c r="L60" s="59" t="s">
        <v>197</v>
      </c>
      <c r="M60" s="68">
        <v>2</v>
      </c>
    </row>
    <row r="61" spans="1:13" ht="21.95" customHeight="1" x14ac:dyDescent="0.3">
      <c r="A61" s="59">
        <v>55</v>
      </c>
      <c r="B61" s="110" t="s">
        <v>104</v>
      </c>
      <c r="C61" s="117" t="s">
        <v>144</v>
      </c>
      <c r="D61" s="65" t="s">
        <v>67</v>
      </c>
      <c r="E61" s="60" t="s">
        <v>187</v>
      </c>
      <c r="F61" s="65" t="s">
        <v>188</v>
      </c>
      <c r="G61" s="65" t="s">
        <v>189</v>
      </c>
      <c r="H61" s="64" t="s">
        <v>190</v>
      </c>
      <c r="I61" s="61" t="s">
        <v>191</v>
      </c>
      <c r="J61" s="63">
        <v>3</v>
      </c>
      <c r="K61" s="67">
        <v>0</v>
      </c>
      <c r="L61" s="59" t="s">
        <v>197</v>
      </c>
      <c r="M61" s="68">
        <v>1</v>
      </c>
    </row>
    <row r="62" spans="1:13" ht="21.95" customHeight="1" x14ac:dyDescent="0.3">
      <c r="A62" s="59">
        <v>56</v>
      </c>
      <c r="B62" s="110" t="s">
        <v>104</v>
      </c>
      <c r="C62" s="117" t="s">
        <v>144</v>
      </c>
      <c r="D62" s="65" t="s">
        <v>67</v>
      </c>
      <c r="E62" s="60" t="s">
        <v>192</v>
      </c>
      <c r="F62" s="65" t="s">
        <v>193</v>
      </c>
      <c r="G62" s="65" t="s">
        <v>189</v>
      </c>
      <c r="H62" s="64" t="s">
        <v>190</v>
      </c>
      <c r="I62" s="61" t="s">
        <v>195</v>
      </c>
      <c r="J62" s="63">
        <v>3</v>
      </c>
      <c r="K62" s="67">
        <v>0</v>
      </c>
      <c r="L62" s="59" t="s">
        <v>197</v>
      </c>
      <c r="M62" s="68">
        <v>2</v>
      </c>
    </row>
    <row r="63" spans="1:13" ht="21.95" customHeight="1" x14ac:dyDescent="0.3">
      <c r="A63" s="59">
        <v>57</v>
      </c>
      <c r="B63" s="108" t="s">
        <v>105</v>
      </c>
      <c r="C63" s="115" t="s">
        <v>144</v>
      </c>
      <c r="D63" s="65" t="s">
        <v>67</v>
      </c>
      <c r="E63" s="60" t="s">
        <v>187</v>
      </c>
      <c r="F63" s="65" t="s">
        <v>188</v>
      </c>
      <c r="G63" s="65" t="s">
        <v>189</v>
      </c>
      <c r="H63" s="64" t="s">
        <v>190</v>
      </c>
      <c r="I63" s="61" t="s">
        <v>191</v>
      </c>
      <c r="J63" s="63">
        <v>3</v>
      </c>
      <c r="K63" s="67">
        <v>0</v>
      </c>
      <c r="L63" s="59" t="s">
        <v>197</v>
      </c>
      <c r="M63" s="68">
        <v>1</v>
      </c>
    </row>
    <row r="64" spans="1:13" ht="21.95" customHeight="1" x14ac:dyDescent="0.3">
      <c r="A64" s="59">
        <v>58</v>
      </c>
      <c r="B64" s="108" t="s">
        <v>105</v>
      </c>
      <c r="C64" s="115" t="s">
        <v>144</v>
      </c>
      <c r="D64" s="65" t="s">
        <v>67</v>
      </c>
      <c r="E64" s="60" t="s">
        <v>192</v>
      </c>
      <c r="F64" s="65" t="s">
        <v>193</v>
      </c>
      <c r="G64" s="65" t="s">
        <v>189</v>
      </c>
      <c r="H64" s="64" t="s">
        <v>190</v>
      </c>
      <c r="I64" s="61" t="s">
        <v>195</v>
      </c>
      <c r="J64" s="63">
        <v>3</v>
      </c>
      <c r="K64" s="67">
        <v>0</v>
      </c>
      <c r="L64" s="59" t="s">
        <v>197</v>
      </c>
      <c r="M64" s="68">
        <v>2</v>
      </c>
    </row>
    <row r="65" spans="1:13" ht="21.95" customHeight="1" x14ac:dyDescent="0.3">
      <c r="A65" s="59">
        <v>59</v>
      </c>
      <c r="B65" s="108" t="s">
        <v>106</v>
      </c>
      <c r="C65" s="115" t="s">
        <v>150</v>
      </c>
      <c r="D65" s="65" t="s">
        <v>51</v>
      </c>
      <c r="E65" s="60" t="s">
        <v>187</v>
      </c>
      <c r="F65" s="65" t="s">
        <v>188</v>
      </c>
      <c r="G65" s="65" t="s">
        <v>189</v>
      </c>
      <c r="H65" s="64" t="s">
        <v>190</v>
      </c>
      <c r="I65" s="61" t="s">
        <v>191</v>
      </c>
      <c r="J65" s="63">
        <v>3</v>
      </c>
      <c r="K65" s="67">
        <v>0</v>
      </c>
      <c r="L65" s="59" t="s">
        <v>197</v>
      </c>
      <c r="M65" s="68">
        <v>1</v>
      </c>
    </row>
    <row r="66" spans="1:13" ht="21.95" customHeight="1" x14ac:dyDescent="0.3">
      <c r="A66" s="59">
        <v>60</v>
      </c>
      <c r="B66" s="108" t="s">
        <v>106</v>
      </c>
      <c r="C66" s="115" t="s">
        <v>150</v>
      </c>
      <c r="D66" s="65" t="s">
        <v>51</v>
      </c>
      <c r="E66" s="60" t="s">
        <v>192</v>
      </c>
      <c r="F66" s="65" t="s">
        <v>193</v>
      </c>
      <c r="G66" s="65" t="s">
        <v>189</v>
      </c>
      <c r="H66" s="64" t="s">
        <v>190</v>
      </c>
      <c r="I66" s="61" t="s">
        <v>195</v>
      </c>
      <c r="J66" s="63">
        <v>3</v>
      </c>
      <c r="K66" s="67">
        <v>0</v>
      </c>
      <c r="L66" s="59" t="s">
        <v>197</v>
      </c>
      <c r="M66" s="68">
        <v>2</v>
      </c>
    </row>
    <row r="67" spans="1:13" ht="21.95" customHeight="1" x14ac:dyDescent="0.3">
      <c r="A67" s="59">
        <v>61</v>
      </c>
      <c r="B67" s="108" t="s">
        <v>107</v>
      </c>
      <c r="C67" s="115" t="s">
        <v>143</v>
      </c>
      <c r="D67" s="65" t="s">
        <v>67</v>
      </c>
      <c r="E67" s="60" t="s">
        <v>187</v>
      </c>
      <c r="F67" s="65" t="s">
        <v>188</v>
      </c>
      <c r="G67" s="65" t="s">
        <v>189</v>
      </c>
      <c r="H67" s="64" t="s">
        <v>190</v>
      </c>
      <c r="I67" s="61" t="s">
        <v>191</v>
      </c>
      <c r="J67" s="63">
        <v>3</v>
      </c>
      <c r="K67" s="67">
        <v>0</v>
      </c>
      <c r="L67" s="59" t="s">
        <v>197</v>
      </c>
      <c r="M67" s="68">
        <v>1</v>
      </c>
    </row>
    <row r="68" spans="1:13" ht="21.95" customHeight="1" x14ac:dyDescent="0.3">
      <c r="A68" s="59">
        <v>62</v>
      </c>
      <c r="B68" s="108" t="s">
        <v>107</v>
      </c>
      <c r="C68" s="115" t="s">
        <v>143</v>
      </c>
      <c r="D68" s="65" t="s">
        <v>67</v>
      </c>
      <c r="E68" s="60" t="s">
        <v>192</v>
      </c>
      <c r="F68" s="65" t="s">
        <v>193</v>
      </c>
      <c r="G68" s="65" t="s">
        <v>189</v>
      </c>
      <c r="H68" s="64" t="s">
        <v>190</v>
      </c>
      <c r="I68" s="61" t="s">
        <v>195</v>
      </c>
      <c r="J68" s="63">
        <v>3</v>
      </c>
      <c r="K68" s="67">
        <v>0</v>
      </c>
      <c r="L68" s="59" t="s">
        <v>197</v>
      </c>
      <c r="M68" s="68">
        <v>2</v>
      </c>
    </row>
    <row r="69" spans="1:13" ht="21.95" customHeight="1" x14ac:dyDescent="0.3">
      <c r="A69" s="59">
        <v>63</v>
      </c>
      <c r="B69" s="108" t="s">
        <v>108</v>
      </c>
      <c r="C69" s="115" t="s">
        <v>151</v>
      </c>
      <c r="D69" s="65" t="s">
        <v>51</v>
      </c>
      <c r="E69" s="60" t="s">
        <v>187</v>
      </c>
      <c r="F69" s="65" t="s">
        <v>188</v>
      </c>
      <c r="G69" s="65" t="s">
        <v>189</v>
      </c>
      <c r="H69" s="64" t="s">
        <v>190</v>
      </c>
      <c r="I69" s="61" t="s">
        <v>191</v>
      </c>
      <c r="J69" s="63">
        <v>3</v>
      </c>
      <c r="K69" s="67">
        <v>0</v>
      </c>
      <c r="L69" s="59" t="s">
        <v>197</v>
      </c>
      <c r="M69" s="68">
        <v>1</v>
      </c>
    </row>
    <row r="70" spans="1:13" ht="21.95" customHeight="1" x14ac:dyDescent="0.3">
      <c r="A70" s="59">
        <v>64</v>
      </c>
      <c r="B70" s="108" t="s">
        <v>108</v>
      </c>
      <c r="C70" s="115" t="s">
        <v>151</v>
      </c>
      <c r="D70" s="65" t="s">
        <v>51</v>
      </c>
      <c r="E70" s="60" t="s">
        <v>192</v>
      </c>
      <c r="F70" s="65" t="s">
        <v>193</v>
      </c>
      <c r="G70" s="65" t="s">
        <v>189</v>
      </c>
      <c r="H70" s="64" t="s">
        <v>190</v>
      </c>
      <c r="I70" s="61" t="s">
        <v>195</v>
      </c>
      <c r="J70" s="63">
        <v>3</v>
      </c>
      <c r="K70" s="67">
        <v>0</v>
      </c>
      <c r="L70" s="59" t="s">
        <v>197</v>
      </c>
      <c r="M70" s="68">
        <v>2</v>
      </c>
    </row>
    <row r="71" spans="1:13" ht="21.95" customHeight="1" x14ac:dyDescent="0.3">
      <c r="A71" s="59">
        <v>65</v>
      </c>
      <c r="B71" s="108" t="s">
        <v>109</v>
      </c>
      <c r="C71" s="115" t="s">
        <v>143</v>
      </c>
      <c r="D71" s="65" t="s">
        <v>67</v>
      </c>
      <c r="E71" s="60" t="s">
        <v>187</v>
      </c>
      <c r="F71" s="65" t="s">
        <v>188</v>
      </c>
      <c r="G71" s="65" t="s">
        <v>189</v>
      </c>
      <c r="H71" s="64" t="s">
        <v>190</v>
      </c>
      <c r="I71" s="61" t="s">
        <v>191</v>
      </c>
      <c r="J71" s="63">
        <v>3</v>
      </c>
      <c r="K71" s="67">
        <v>0</v>
      </c>
      <c r="L71" s="59" t="s">
        <v>197</v>
      </c>
      <c r="M71" s="68">
        <v>1</v>
      </c>
    </row>
    <row r="72" spans="1:13" ht="21.95" customHeight="1" x14ac:dyDescent="0.3">
      <c r="A72" s="59">
        <v>66</v>
      </c>
      <c r="B72" s="108" t="s">
        <v>109</v>
      </c>
      <c r="C72" s="115" t="s">
        <v>143</v>
      </c>
      <c r="D72" s="65" t="s">
        <v>67</v>
      </c>
      <c r="E72" s="60" t="s">
        <v>192</v>
      </c>
      <c r="F72" s="65" t="s">
        <v>193</v>
      </c>
      <c r="G72" s="65" t="s">
        <v>189</v>
      </c>
      <c r="H72" s="64" t="s">
        <v>190</v>
      </c>
      <c r="I72" s="61" t="s">
        <v>195</v>
      </c>
      <c r="J72" s="63">
        <v>3</v>
      </c>
      <c r="K72" s="67">
        <v>0</v>
      </c>
      <c r="L72" s="59" t="s">
        <v>197</v>
      </c>
      <c r="M72" s="68">
        <v>2</v>
      </c>
    </row>
    <row r="73" spans="1:13" ht="21.95" customHeight="1" x14ac:dyDescent="0.3">
      <c r="A73" s="59">
        <v>67</v>
      </c>
      <c r="B73" s="107" t="s">
        <v>110</v>
      </c>
      <c r="C73" s="114" t="s">
        <v>152</v>
      </c>
      <c r="D73" s="65" t="s">
        <v>51</v>
      </c>
      <c r="E73" s="60" t="s">
        <v>187</v>
      </c>
      <c r="F73" s="65" t="s">
        <v>188</v>
      </c>
      <c r="G73" s="65" t="s">
        <v>189</v>
      </c>
      <c r="H73" s="64" t="s">
        <v>190</v>
      </c>
      <c r="I73" s="61" t="s">
        <v>191</v>
      </c>
      <c r="J73" s="63">
        <v>3</v>
      </c>
      <c r="K73" s="67">
        <v>0</v>
      </c>
      <c r="L73" s="59" t="s">
        <v>197</v>
      </c>
      <c r="M73" s="68">
        <v>1</v>
      </c>
    </row>
    <row r="74" spans="1:13" ht="21.95" customHeight="1" x14ac:dyDescent="0.3">
      <c r="A74" s="59">
        <v>68</v>
      </c>
      <c r="B74" s="107" t="s">
        <v>110</v>
      </c>
      <c r="C74" s="114" t="s">
        <v>152</v>
      </c>
      <c r="D74" s="65" t="s">
        <v>51</v>
      </c>
      <c r="E74" s="60" t="s">
        <v>192</v>
      </c>
      <c r="F74" s="65" t="s">
        <v>193</v>
      </c>
      <c r="G74" s="65" t="s">
        <v>189</v>
      </c>
      <c r="H74" s="64" t="s">
        <v>190</v>
      </c>
      <c r="I74" s="61" t="s">
        <v>195</v>
      </c>
      <c r="J74" s="63">
        <v>3</v>
      </c>
      <c r="K74" s="67">
        <v>0</v>
      </c>
      <c r="L74" s="59" t="s">
        <v>197</v>
      </c>
      <c r="M74" s="68">
        <v>2</v>
      </c>
    </row>
    <row r="75" spans="1:13" ht="21.95" customHeight="1" x14ac:dyDescent="0.3">
      <c r="A75" s="59">
        <v>69</v>
      </c>
      <c r="B75" s="107" t="s">
        <v>111</v>
      </c>
      <c r="C75" s="112" t="s">
        <v>66</v>
      </c>
      <c r="D75" s="65" t="s">
        <v>51</v>
      </c>
      <c r="E75" s="60" t="s">
        <v>187</v>
      </c>
      <c r="F75" s="65" t="s">
        <v>188</v>
      </c>
      <c r="G75" s="65" t="s">
        <v>189</v>
      </c>
      <c r="H75" s="64" t="s">
        <v>190</v>
      </c>
      <c r="I75" s="61" t="s">
        <v>191</v>
      </c>
      <c r="J75" s="63">
        <v>3</v>
      </c>
      <c r="K75" s="67">
        <v>0</v>
      </c>
      <c r="L75" s="59" t="s">
        <v>197</v>
      </c>
      <c r="M75" s="68">
        <v>1</v>
      </c>
    </row>
    <row r="76" spans="1:13" ht="21.95" customHeight="1" x14ac:dyDescent="0.3">
      <c r="A76" s="59">
        <v>70</v>
      </c>
      <c r="B76" s="107" t="s">
        <v>111</v>
      </c>
      <c r="C76" s="112" t="s">
        <v>66</v>
      </c>
      <c r="D76" s="65" t="s">
        <v>51</v>
      </c>
      <c r="E76" s="60" t="s">
        <v>192</v>
      </c>
      <c r="F76" s="65" t="s">
        <v>193</v>
      </c>
      <c r="G76" s="65" t="s">
        <v>189</v>
      </c>
      <c r="H76" s="64" t="s">
        <v>190</v>
      </c>
      <c r="I76" s="61" t="s">
        <v>195</v>
      </c>
      <c r="J76" s="63">
        <v>3</v>
      </c>
      <c r="K76" s="67">
        <v>0</v>
      </c>
      <c r="L76" s="59" t="s">
        <v>197</v>
      </c>
      <c r="M76" s="68">
        <v>2</v>
      </c>
    </row>
    <row r="77" spans="1:13" ht="21.95" customHeight="1" x14ac:dyDescent="0.3">
      <c r="A77" s="59">
        <v>71</v>
      </c>
      <c r="B77" s="108" t="s">
        <v>112</v>
      </c>
      <c r="C77" s="115" t="s">
        <v>143</v>
      </c>
      <c r="D77" s="65" t="s">
        <v>67</v>
      </c>
      <c r="E77" s="60" t="s">
        <v>187</v>
      </c>
      <c r="F77" s="65" t="s">
        <v>188</v>
      </c>
      <c r="G77" s="65" t="s">
        <v>189</v>
      </c>
      <c r="H77" s="64" t="s">
        <v>190</v>
      </c>
      <c r="I77" s="61" t="s">
        <v>191</v>
      </c>
      <c r="J77" s="63">
        <v>3</v>
      </c>
      <c r="K77" s="67">
        <v>0</v>
      </c>
      <c r="L77" s="59" t="s">
        <v>197</v>
      </c>
      <c r="M77" s="68">
        <v>1</v>
      </c>
    </row>
    <row r="78" spans="1:13" ht="21.95" customHeight="1" x14ac:dyDescent="0.3">
      <c r="A78" s="59">
        <v>72</v>
      </c>
      <c r="B78" s="108" t="s">
        <v>112</v>
      </c>
      <c r="C78" s="115" t="s">
        <v>143</v>
      </c>
      <c r="D78" s="65" t="s">
        <v>67</v>
      </c>
      <c r="E78" s="60" t="s">
        <v>192</v>
      </c>
      <c r="F78" s="65" t="s">
        <v>193</v>
      </c>
      <c r="G78" s="65" t="s">
        <v>189</v>
      </c>
      <c r="H78" s="64" t="s">
        <v>190</v>
      </c>
      <c r="I78" s="61" t="s">
        <v>195</v>
      </c>
      <c r="J78" s="63">
        <v>3</v>
      </c>
      <c r="K78" s="67">
        <v>0</v>
      </c>
      <c r="L78" s="59" t="s">
        <v>197</v>
      </c>
      <c r="M78" s="68">
        <v>2</v>
      </c>
    </row>
    <row r="79" spans="1:13" ht="21.95" customHeight="1" x14ac:dyDescent="0.3">
      <c r="A79" s="59">
        <v>73</v>
      </c>
      <c r="B79" s="107" t="s">
        <v>113</v>
      </c>
      <c r="C79" s="114" t="s">
        <v>139</v>
      </c>
      <c r="D79" s="65" t="s">
        <v>51</v>
      </c>
      <c r="E79" s="60" t="s">
        <v>187</v>
      </c>
      <c r="F79" s="65" t="s">
        <v>188</v>
      </c>
      <c r="G79" s="65" t="s">
        <v>189</v>
      </c>
      <c r="H79" s="64" t="s">
        <v>190</v>
      </c>
      <c r="I79" s="61" t="s">
        <v>191</v>
      </c>
      <c r="J79" s="63">
        <v>3</v>
      </c>
      <c r="K79" s="67">
        <v>0</v>
      </c>
      <c r="L79" s="59" t="s">
        <v>197</v>
      </c>
      <c r="M79" s="68">
        <v>1</v>
      </c>
    </row>
    <row r="80" spans="1:13" ht="21.95" customHeight="1" x14ac:dyDescent="0.3">
      <c r="A80" s="59">
        <v>74</v>
      </c>
      <c r="B80" s="107" t="s">
        <v>113</v>
      </c>
      <c r="C80" s="114" t="s">
        <v>139</v>
      </c>
      <c r="D80" s="65" t="s">
        <v>51</v>
      </c>
      <c r="E80" s="60" t="s">
        <v>192</v>
      </c>
      <c r="F80" s="65" t="s">
        <v>193</v>
      </c>
      <c r="G80" s="65" t="s">
        <v>189</v>
      </c>
      <c r="H80" s="64" t="s">
        <v>190</v>
      </c>
      <c r="I80" s="61" t="s">
        <v>195</v>
      </c>
      <c r="J80" s="63">
        <v>3</v>
      </c>
      <c r="K80" s="67">
        <v>0</v>
      </c>
      <c r="L80" s="59" t="s">
        <v>197</v>
      </c>
      <c r="M80" s="68">
        <v>2</v>
      </c>
    </row>
    <row r="81" spans="1:13" ht="21.95" customHeight="1" x14ac:dyDescent="0.3">
      <c r="A81" s="59">
        <v>75</v>
      </c>
      <c r="B81" s="107" t="s">
        <v>114</v>
      </c>
      <c r="C81" s="115" t="s">
        <v>143</v>
      </c>
      <c r="D81" s="65" t="s">
        <v>67</v>
      </c>
      <c r="E81" s="60" t="s">
        <v>187</v>
      </c>
      <c r="F81" s="65" t="s">
        <v>188</v>
      </c>
      <c r="G81" s="65" t="s">
        <v>189</v>
      </c>
      <c r="H81" s="64" t="s">
        <v>190</v>
      </c>
      <c r="I81" s="61" t="s">
        <v>191</v>
      </c>
      <c r="J81" s="63">
        <v>3</v>
      </c>
      <c r="K81" s="67">
        <v>0</v>
      </c>
      <c r="L81" s="59" t="s">
        <v>197</v>
      </c>
      <c r="M81" s="68">
        <v>1</v>
      </c>
    </row>
    <row r="82" spans="1:13" ht="21.95" customHeight="1" x14ac:dyDescent="0.3">
      <c r="A82" s="59">
        <v>76</v>
      </c>
      <c r="B82" s="107" t="s">
        <v>114</v>
      </c>
      <c r="C82" s="115" t="s">
        <v>143</v>
      </c>
      <c r="D82" s="65" t="s">
        <v>67</v>
      </c>
      <c r="E82" s="60" t="s">
        <v>192</v>
      </c>
      <c r="F82" s="65" t="s">
        <v>193</v>
      </c>
      <c r="G82" s="65" t="s">
        <v>189</v>
      </c>
      <c r="H82" s="64" t="s">
        <v>190</v>
      </c>
      <c r="I82" s="61" t="s">
        <v>195</v>
      </c>
      <c r="J82" s="63">
        <v>3</v>
      </c>
      <c r="K82" s="67">
        <v>0</v>
      </c>
      <c r="L82" s="59" t="s">
        <v>197</v>
      </c>
      <c r="M82" s="68">
        <v>2</v>
      </c>
    </row>
    <row r="83" spans="1:13" ht="21.95" customHeight="1" x14ac:dyDescent="0.3">
      <c r="A83" s="59">
        <v>77</v>
      </c>
      <c r="B83" s="107" t="s">
        <v>115</v>
      </c>
      <c r="C83" s="114" t="s">
        <v>66</v>
      </c>
      <c r="D83" s="65" t="s">
        <v>51</v>
      </c>
      <c r="E83" s="60" t="s">
        <v>187</v>
      </c>
      <c r="F83" s="65" t="s">
        <v>188</v>
      </c>
      <c r="G83" s="65" t="s">
        <v>189</v>
      </c>
      <c r="H83" s="64" t="s">
        <v>190</v>
      </c>
      <c r="I83" s="61" t="s">
        <v>191</v>
      </c>
      <c r="J83" s="63">
        <v>3</v>
      </c>
      <c r="K83" s="67">
        <v>0</v>
      </c>
      <c r="L83" s="59" t="s">
        <v>197</v>
      </c>
      <c r="M83" s="68">
        <v>1</v>
      </c>
    </row>
    <row r="84" spans="1:13" ht="21.95" customHeight="1" x14ac:dyDescent="0.3">
      <c r="A84" s="59">
        <v>78</v>
      </c>
      <c r="B84" s="107" t="s">
        <v>115</v>
      </c>
      <c r="C84" s="114" t="s">
        <v>66</v>
      </c>
      <c r="D84" s="65" t="s">
        <v>51</v>
      </c>
      <c r="E84" s="60" t="s">
        <v>192</v>
      </c>
      <c r="F84" s="65" t="s">
        <v>193</v>
      </c>
      <c r="G84" s="65" t="s">
        <v>189</v>
      </c>
      <c r="H84" s="64" t="s">
        <v>190</v>
      </c>
      <c r="I84" s="61" t="s">
        <v>195</v>
      </c>
      <c r="J84" s="63">
        <v>3</v>
      </c>
      <c r="K84" s="67">
        <v>0</v>
      </c>
      <c r="L84" s="59" t="s">
        <v>197</v>
      </c>
      <c r="M84" s="68">
        <v>2</v>
      </c>
    </row>
    <row r="85" spans="1:13" ht="21.95" customHeight="1" x14ac:dyDescent="0.3">
      <c r="A85" s="59">
        <v>79</v>
      </c>
      <c r="B85" s="107" t="s">
        <v>116</v>
      </c>
      <c r="C85" s="112" t="s">
        <v>156</v>
      </c>
      <c r="D85" s="65" t="s">
        <v>51</v>
      </c>
      <c r="E85" s="60" t="s">
        <v>187</v>
      </c>
      <c r="F85" s="65" t="s">
        <v>188</v>
      </c>
      <c r="G85" s="65" t="s">
        <v>189</v>
      </c>
      <c r="H85" s="64" t="s">
        <v>190</v>
      </c>
      <c r="I85" s="61" t="s">
        <v>191</v>
      </c>
      <c r="J85" s="63">
        <v>3</v>
      </c>
      <c r="K85" s="67">
        <v>0</v>
      </c>
      <c r="L85" s="59" t="s">
        <v>197</v>
      </c>
      <c r="M85" s="68">
        <v>1</v>
      </c>
    </row>
    <row r="86" spans="1:13" ht="21.95" customHeight="1" x14ac:dyDescent="0.3">
      <c r="A86" s="59">
        <v>80</v>
      </c>
      <c r="B86" s="107" t="s">
        <v>116</v>
      </c>
      <c r="C86" s="112" t="s">
        <v>156</v>
      </c>
      <c r="D86" s="65" t="s">
        <v>51</v>
      </c>
      <c r="E86" s="60" t="s">
        <v>192</v>
      </c>
      <c r="F86" s="65" t="s">
        <v>193</v>
      </c>
      <c r="G86" s="65" t="s">
        <v>189</v>
      </c>
      <c r="H86" s="64" t="s">
        <v>190</v>
      </c>
      <c r="I86" s="61" t="s">
        <v>195</v>
      </c>
      <c r="J86" s="63">
        <v>3</v>
      </c>
      <c r="K86" s="67">
        <v>0</v>
      </c>
      <c r="L86" s="59" t="s">
        <v>197</v>
      </c>
      <c r="M86" s="68">
        <v>2</v>
      </c>
    </row>
    <row r="87" spans="1:13" ht="21.95" customHeight="1" x14ac:dyDescent="0.3">
      <c r="A87" s="59">
        <v>81</v>
      </c>
      <c r="B87" s="108" t="s">
        <v>117</v>
      </c>
      <c r="C87" s="115" t="s">
        <v>143</v>
      </c>
      <c r="D87" s="65" t="s">
        <v>67</v>
      </c>
      <c r="E87" s="60" t="s">
        <v>187</v>
      </c>
      <c r="F87" s="65" t="s">
        <v>188</v>
      </c>
      <c r="G87" s="65" t="s">
        <v>189</v>
      </c>
      <c r="H87" s="64" t="s">
        <v>190</v>
      </c>
      <c r="I87" s="61" t="s">
        <v>191</v>
      </c>
      <c r="J87" s="63">
        <v>3</v>
      </c>
      <c r="K87" s="67">
        <v>0</v>
      </c>
      <c r="L87" s="59" t="s">
        <v>197</v>
      </c>
      <c r="M87" s="68">
        <v>1</v>
      </c>
    </row>
    <row r="88" spans="1:13" ht="21.95" customHeight="1" x14ac:dyDescent="0.3">
      <c r="A88" s="59">
        <v>82</v>
      </c>
      <c r="B88" s="108" t="s">
        <v>117</v>
      </c>
      <c r="C88" s="115" t="s">
        <v>143</v>
      </c>
      <c r="D88" s="65" t="s">
        <v>67</v>
      </c>
      <c r="E88" s="60" t="s">
        <v>192</v>
      </c>
      <c r="F88" s="65" t="s">
        <v>193</v>
      </c>
      <c r="G88" s="65" t="s">
        <v>189</v>
      </c>
      <c r="H88" s="64" t="s">
        <v>190</v>
      </c>
      <c r="I88" s="61" t="s">
        <v>195</v>
      </c>
      <c r="J88" s="63">
        <v>3</v>
      </c>
      <c r="K88" s="67">
        <v>0</v>
      </c>
      <c r="L88" s="59" t="s">
        <v>197</v>
      </c>
      <c r="M88" s="68">
        <v>2</v>
      </c>
    </row>
    <row r="89" spans="1:13" ht="21.95" customHeight="1" x14ac:dyDescent="0.3">
      <c r="A89" s="59">
        <v>83</v>
      </c>
      <c r="B89" s="107" t="s">
        <v>118</v>
      </c>
      <c r="C89" s="114" t="s">
        <v>153</v>
      </c>
      <c r="D89" s="65" t="s">
        <v>51</v>
      </c>
      <c r="E89" s="60" t="s">
        <v>187</v>
      </c>
      <c r="F89" s="65" t="s">
        <v>188</v>
      </c>
      <c r="G89" s="65" t="s">
        <v>189</v>
      </c>
      <c r="H89" s="64" t="s">
        <v>190</v>
      </c>
      <c r="I89" s="61" t="s">
        <v>191</v>
      </c>
      <c r="J89" s="63">
        <v>3</v>
      </c>
      <c r="K89" s="67">
        <v>0</v>
      </c>
      <c r="L89" s="59" t="s">
        <v>197</v>
      </c>
      <c r="M89" s="68">
        <v>1</v>
      </c>
    </row>
    <row r="90" spans="1:13" ht="21.95" customHeight="1" x14ac:dyDescent="0.3">
      <c r="A90" s="59">
        <v>84</v>
      </c>
      <c r="B90" s="107" t="s">
        <v>118</v>
      </c>
      <c r="C90" s="114" t="s">
        <v>153</v>
      </c>
      <c r="D90" s="65" t="s">
        <v>51</v>
      </c>
      <c r="E90" s="60" t="s">
        <v>192</v>
      </c>
      <c r="F90" s="65" t="s">
        <v>193</v>
      </c>
      <c r="G90" s="65" t="s">
        <v>189</v>
      </c>
      <c r="H90" s="64" t="s">
        <v>190</v>
      </c>
      <c r="I90" s="61" t="s">
        <v>195</v>
      </c>
      <c r="J90" s="63">
        <v>3</v>
      </c>
      <c r="K90" s="67">
        <v>0</v>
      </c>
      <c r="L90" s="59" t="s">
        <v>197</v>
      </c>
      <c r="M90" s="68">
        <v>2</v>
      </c>
    </row>
    <row r="91" spans="1:13" ht="21.95" customHeight="1" x14ac:dyDescent="0.3">
      <c r="A91" s="59">
        <v>85</v>
      </c>
      <c r="B91" s="107" t="s">
        <v>119</v>
      </c>
      <c r="C91" s="114" t="s">
        <v>66</v>
      </c>
      <c r="D91" s="65" t="s">
        <v>51</v>
      </c>
      <c r="E91" s="60" t="s">
        <v>187</v>
      </c>
      <c r="F91" s="65" t="s">
        <v>188</v>
      </c>
      <c r="G91" s="65" t="s">
        <v>189</v>
      </c>
      <c r="H91" s="64" t="s">
        <v>190</v>
      </c>
      <c r="I91" s="61" t="s">
        <v>191</v>
      </c>
      <c r="J91" s="63">
        <v>3</v>
      </c>
      <c r="K91" s="67">
        <v>0</v>
      </c>
      <c r="L91" s="59" t="s">
        <v>197</v>
      </c>
      <c r="M91" s="68">
        <v>1</v>
      </c>
    </row>
    <row r="92" spans="1:13" ht="21.95" customHeight="1" x14ac:dyDescent="0.3">
      <c r="A92" s="59">
        <v>86</v>
      </c>
      <c r="B92" s="107" t="s">
        <v>119</v>
      </c>
      <c r="C92" s="114" t="s">
        <v>66</v>
      </c>
      <c r="D92" s="65" t="s">
        <v>51</v>
      </c>
      <c r="E92" s="60" t="s">
        <v>192</v>
      </c>
      <c r="F92" s="65" t="s">
        <v>193</v>
      </c>
      <c r="G92" s="65" t="s">
        <v>189</v>
      </c>
      <c r="H92" s="64" t="s">
        <v>190</v>
      </c>
      <c r="I92" s="61" t="s">
        <v>195</v>
      </c>
      <c r="J92" s="63">
        <v>3</v>
      </c>
      <c r="K92" s="67">
        <v>0</v>
      </c>
      <c r="L92" s="59" t="s">
        <v>197</v>
      </c>
      <c r="M92" s="68">
        <v>2</v>
      </c>
    </row>
    <row r="93" spans="1:13" ht="21.95" customHeight="1" x14ac:dyDescent="0.3">
      <c r="A93" s="59">
        <v>87</v>
      </c>
      <c r="B93" s="108" t="s">
        <v>120</v>
      </c>
      <c r="C93" s="115" t="s">
        <v>143</v>
      </c>
      <c r="D93" s="65" t="s">
        <v>67</v>
      </c>
      <c r="E93" s="60" t="s">
        <v>187</v>
      </c>
      <c r="F93" s="65" t="s">
        <v>188</v>
      </c>
      <c r="G93" s="65" t="s">
        <v>189</v>
      </c>
      <c r="H93" s="64" t="s">
        <v>190</v>
      </c>
      <c r="I93" s="61" t="s">
        <v>191</v>
      </c>
      <c r="J93" s="63">
        <v>3</v>
      </c>
      <c r="K93" s="67">
        <v>0</v>
      </c>
      <c r="L93" s="59" t="s">
        <v>197</v>
      </c>
      <c r="M93" s="68">
        <v>1</v>
      </c>
    </row>
    <row r="94" spans="1:13" ht="21.95" customHeight="1" x14ac:dyDescent="0.3">
      <c r="A94" s="59">
        <v>88</v>
      </c>
      <c r="B94" s="108" t="s">
        <v>120</v>
      </c>
      <c r="C94" s="115" t="s">
        <v>143</v>
      </c>
      <c r="D94" s="65" t="s">
        <v>67</v>
      </c>
      <c r="E94" s="60" t="s">
        <v>192</v>
      </c>
      <c r="F94" s="65" t="s">
        <v>193</v>
      </c>
      <c r="G94" s="65" t="s">
        <v>189</v>
      </c>
      <c r="H94" s="64" t="s">
        <v>190</v>
      </c>
      <c r="I94" s="61" t="s">
        <v>195</v>
      </c>
      <c r="J94" s="63">
        <v>3</v>
      </c>
      <c r="K94" s="67">
        <v>0</v>
      </c>
      <c r="L94" s="59" t="s">
        <v>197</v>
      </c>
      <c r="M94" s="68">
        <v>2</v>
      </c>
    </row>
    <row r="95" spans="1:13" ht="21.95" customHeight="1" x14ac:dyDescent="0.3">
      <c r="A95" s="59">
        <v>89</v>
      </c>
      <c r="B95" s="107" t="s">
        <v>121</v>
      </c>
      <c r="C95" s="114" t="s">
        <v>154</v>
      </c>
      <c r="D95" s="65" t="s">
        <v>51</v>
      </c>
      <c r="E95" s="60" t="s">
        <v>187</v>
      </c>
      <c r="F95" s="65" t="s">
        <v>188</v>
      </c>
      <c r="G95" s="65" t="s">
        <v>189</v>
      </c>
      <c r="H95" s="64" t="s">
        <v>190</v>
      </c>
      <c r="I95" s="61" t="s">
        <v>191</v>
      </c>
      <c r="J95" s="63">
        <v>3</v>
      </c>
      <c r="K95" s="67">
        <v>0</v>
      </c>
      <c r="L95" s="59" t="s">
        <v>197</v>
      </c>
      <c r="M95" s="68">
        <v>1</v>
      </c>
    </row>
    <row r="96" spans="1:13" ht="21.95" customHeight="1" x14ac:dyDescent="0.3">
      <c r="A96" s="59">
        <v>90</v>
      </c>
      <c r="B96" s="107" t="s">
        <v>121</v>
      </c>
      <c r="C96" s="114" t="s">
        <v>154</v>
      </c>
      <c r="D96" s="65" t="s">
        <v>51</v>
      </c>
      <c r="E96" s="60" t="s">
        <v>192</v>
      </c>
      <c r="F96" s="65" t="s">
        <v>193</v>
      </c>
      <c r="G96" s="65" t="s">
        <v>189</v>
      </c>
      <c r="H96" s="64" t="s">
        <v>190</v>
      </c>
      <c r="I96" s="61" t="s">
        <v>195</v>
      </c>
      <c r="J96" s="63">
        <v>3</v>
      </c>
      <c r="K96" s="67">
        <v>0</v>
      </c>
      <c r="L96" s="59" t="s">
        <v>197</v>
      </c>
      <c r="M96" s="68">
        <v>2</v>
      </c>
    </row>
    <row r="97" spans="1:13" ht="21.95" customHeight="1" x14ac:dyDescent="0.3">
      <c r="A97" s="59">
        <v>91</v>
      </c>
      <c r="B97" s="107" t="s">
        <v>122</v>
      </c>
      <c r="C97" s="115" t="s">
        <v>143</v>
      </c>
      <c r="D97" s="65" t="s">
        <v>67</v>
      </c>
      <c r="E97" s="60" t="s">
        <v>187</v>
      </c>
      <c r="F97" s="65" t="s">
        <v>188</v>
      </c>
      <c r="G97" s="65" t="s">
        <v>189</v>
      </c>
      <c r="H97" s="64" t="s">
        <v>190</v>
      </c>
      <c r="I97" s="61" t="s">
        <v>191</v>
      </c>
      <c r="J97" s="63">
        <v>3</v>
      </c>
      <c r="K97" s="67">
        <v>0</v>
      </c>
      <c r="L97" s="59" t="s">
        <v>197</v>
      </c>
      <c r="M97" s="68">
        <v>1</v>
      </c>
    </row>
    <row r="98" spans="1:13" ht="21.95" customHeight="1" x14ac:dyDescent="0.3">
      <c r="A98" s="59">
        <v>92</v>
      </c>
      <c r="B98" s="107" t="s">
        <v>122</v>
      </c>
      <c r="C98" s="115" t="s">
        <v>143</v>
      </c>
      <c r="D98" s="65" t="s">
        <v>67</v>
      </c>
      <c r="E98" s="60" t="s">
        <v>192</v>
      </c>
      <c r="F98" s="65" t="s">
        <v>193</v>
      </c>
      <c r="G98" s="65" t="s">
        <v>189</v>
      </c>
      <c r="H98" s="64" t="s">
        <v>190</v>
      </c>
      <c r="I98" s="61" t="s">
        <v>195</v>
      </c>
      <c r="J98" s="63">
        <v>3</v>
      </c>
      <c r="K98" s="67">
        <v>0</v>
      </c>
      <c r="L98" s="59" t="s">
        <v>197</v>
      </c>
      <c r="M98" s="68">
        <v>2</v>
      </c>
    </row>
    <row r="99" spans="1:13" ht="21.95" customHeight="1" x14ac:dyDescent="0.3">
      <c r="A99" s="59">
        <v>93</v>
      </c>
      <c r="B99" s="107" t="s">
        <v>123</v>
      </c>
      <c r="C99" s="114" t="s">
        <v>155</v>
      </c>
      <c r="D99" s="65" t="s">
        <v>51</v>
      </c>
      <c r="E99" s="60" t="s">
        <v>187</v>
      </c>
      <c r="F99" s="65" t="s">
        <v>188</v>
      </c>
      <c r="G99" s="65" t="s">
        <v>189</v>
      </c>
      <c r="H99" s="64" t="s">
        <v>190</v>
      </c>
      <c r="I99" s="61" t="s">
        <v>191</v>
      </c>
      <c r="J99" s="63">
        <v>3</v>
      </c>
      <c r="K99" s="67">
        <v>0</v>
      </c>
      <c r="L99" s="59" t="s">
        <v>197</v>
      </c>
      <c r="M99" s="68">
        <v>1</v>
      </c>
    </row>
    <row r="100" spans="1:13" ht="21.95" customHeight="1" x14ac:dyDescent="0.3">
      <c r="A100" s="59">
        <v>94</v>
      </c>
      <c r="B100" s="107" t="s">
        <v>123</v>
      </c>
      <c r="C100" s="114" t="s">
        <v>155</v>
      </c>
      <c r="D100" s="65" t="s">
        <v>51</v>
      </c>
      <c r="E100" s="60" t="s">
        <v>192</v>
      </c>
      <c r="F100" s="65" t="s">
        <v>193</v>
      </c>
      <c r="G100" s="65" t="s">
        <v>189</v>
      </c>
      <c r="H100" s="64" t="s">
        <v>190</v>
      </c>
      <c r="I100" s="61" t="s">
        <v>195</v>
      </c>
      <c r="J100" s="63">
        <v>3</v>
      </c>
      <c r="K100" s="67">
        <v>0</v>
      </c>
      <c r="L100" s="59" t="s">
        <v>197</v>
      </c>
      <c r="M100" s="68">
        <v>2</v>
      </c>
    </row>
    <row r="101" spans="1:13" ht="21.95" customHeight="1" x14ac:dyDescent="0.3">
      <c r="A101" s="59">
        <v>95</v>
      </c>
      <c r="B101" s="107" t="s">
        <v>124</v>
      </c>
      <c r="C101" s="114" t="s">
        <v>66</v>
      </c>
      <c r="D101" s="65" t="s">
        <v>51</v>
      </c>
      <c r="E101" s="60" t="s">
        <v>187</v>
      </c>
      <c r="F101" s="65" t="s">
        <v>188</v>
      </c>
      <c r="G101" s="65" t="s">
        <v>189</v>
      </c>
      <c r="H101" s="64" t="s">
        <v>190</v>
      </c>
      <c r="I101" s="61" t="s">
        <v>191</v>
      </c>
      <c r="J101" s="63">
        <v>3</v>
      </c>
      <c r="K101" s="67">
        <v>0</v>
      </c>
      <c r="L101" s="59" t="s">
        <v>197</v>
      </c>
      <c r="M101" s="68">
        <v>1</v>
      </c>
    </row>
    <row r="102" spans="1:13" ht="21.95" customHeight="1" x14ac:dyDescent="0.3">
      <c r="A102" s="59">
        <v>96</v>
      </c>
      <c r="B102" s="107" t="s">
        <v>124</v>
      </c>
      <c r="C102" s="114" t="s">
        <v>66</v>
      </c>
      <c r="D102" s="65" t="s">
        <v>51</v>
      </c>
      <c r="E102" s="60" t="s">
        <v>192</v>
      </c>
      <c r="F102" s="65" t="s">
        <v>193</v>
      </c>
      <c r="G102" s="65" t="s">
        <v>189</v>
      </c>
      <c r="H102" s="64" t="s">
        <v>190</v>
      </c>
      <c r="I102" s="61" t="s">
        <v>195</v>
      </c>
      <c r="J102" s="63">
        <v>3</v>
      </c>
      <c r="K102" s="67">
        <v>0</v>
      </c>
      <c r="L102" s="59" t="s">
        <v>197</v>
      </c>
      <c r="M102" s="68">
        <v>2</v>
      </c>
    </row>
    <row r="103" spans="1:13" ht="21.95" customHeight="1" x14ac:dyDescent="0.3">
      <c r="A103" s="59">
        <v>97</v>
      </c>
      <c r="B103" s="108" t="s">
        <v>125</v>
      </c>
      <c r="C103" s="118" t="s">
        <v>156</v>
      </c>
      <c r="D103" s="65" t="s">
        <v>51</v>
      </c>
      <c r="E103" s="60" t="s">
        <v>187</v>
      </c>
      <c r="F103" s="65" t="s">
        <v>188</v>
      </c>
      <c r="G103" s="65" t="s">
        <v>189</v>
      </c>
      <c r="H103" s="64" t="s">
        <v>190</v>
      </c>
      <c r="I103" s="61" t="s">
        <v>191</v>
      </c>
      <c r="J103" s="63">
        <v>3</v>
      </c>
      <c r="K103" s="67">
        <v>0</v>
      </c>
      <c r="L103" s="59" t="s">
        <v>197</v>
      </c>
      <c r="M103" s="68">
        <v>1</v>
      </c>
    </row>
    <row r="104" spans="1:13" ht="21.95" customHeight="1" x14ac:dyDescent="0.3">
      <c r="A104" s="59">
        <v>98</v>
      </c>
      <c r="B104" s="108" t="s">
        <v>125</v>
      </c>
      <c r="C104" s="118" t="s">
        <v>156</v>
      </c>
      <c r="D104" s="65" t="s">
        <v>51</v>
      </c>
      <c r="E104" s="60" t="s">
        <v>192</v>
      </c>
      <c r="F104" s="65" t="s">
        <v>193</v>
      </c>
      <c r="G104" s="65" t="s">
        <v>189</v>
      </c>
      <c r="H104" s="64" t="s">
        <v>190</v>
      </c>
      <c r="I104" s="61" t="s">
        <v>195</v>
      </c>
      <c r="J104" s="63">
        <v>3</v>
      </c>
      <c r="K104" s="67">
        <v>0</v>
      </c>
      <c r="L104" s="59" t="s">
        <v>197</v>
      </c>
      <c r="M104" s="68">
        <v>2</v>
      </c>
    </row>
    <row r="105" spans="1:13" ht="21.95" customHeight="1" x14ac:dyDescent="0.3">
      <c r="A105" s="59">
        <v>99</v>
      </c>
      <c r="B105" s="108" t="s">
        <v>196</v>
      </c>
      <c r="C105" s="118" t="s">
        <v>143</v>
      </c>
      <c r="D105" s="65" t="s">
        <v>67</v>
      </c>
      <c r="E105" s="60" t="s">
        <v>187</v>
      </c>
      <c r="F105" s="65" t="s">
        <v>188</v>
      </c>
      <c r="G105" s="65" t="s">
        <v>189</v>
      </c>
      <c r="H105" s="64" t="s">
        <v>190</v>
      </c>
      <c r="I105" s="61" t="s">
        <v>191</v>
      </c>
      <c r="J105" s="63">
        <v>3</v>
      </c>
      <c r="K105" s="67">
        <v>0</v>
      </c>
      <c r="L105" s="59" t="s">
        <v>197</v>
      </c>
      <c r="M105" s="68">
        <v>1</v>
      </c>
    </row>
    <row r="106" spans="1:13" ht="21.95" customHeight="1" x14ac:dyDescent="0.3">
      <c r="A106" s="59">
        <v>100</v>
      </c>
      <c r="B106" s="108" t="s">
        <v>196</v>
      </c>
      <c r="C106" s="118" t="s">
        <v>143</v>
      </c>
      <c r="D106" s="65" t="s">
        <v>67</v>
      </c>
      <c r="E106" s="60" t="s">
        <v>192</v>
      </c>
      <c r="F106" s="65" t="s">
        <v>193</v>
      </c>
      <c r="G106" s="65" t="s">
        <v>189</v>
      </c>
      <c r="H106" s="64" t="s">
        <v>190</v>
      </c>
      <c r="I106" s="61" t="s">
        <v>195</v>
      </c>
      <c r="J106" s="63">
        <v>3</v>
      </c>
      <c r="K106" s="67">
        <v>0</v>
      </c>
      <c r="L106" s="59" t="s">
        <v>197</v>
      </c>
      <c r="M106" s="68">
        <v>2</v>
      </c>
    </row>
    <row r="107" spans="1:13" ht="21.95" customHeight="1" x14ac:dyDescent="0.3">
      <c r="A107" s="59">
        <v>101</v>
      </c>
      <c r="B107" s="107" t="s">
        <v>126</v>
      </c>
      <c r="C107" s="114" t="s">
        <v>157</v>
      </c>
      <c r="D107" s="65" t="s">
        <v>51</v>
      </c>
      <c r="E107" s="60" t="s">
        <v>187</v>
      </c>
      <c r="F107" s="65" t="s">
        <v>188</v>
      </c>
      <c r="G107" s="65" t="s">
        <v>189</v>
      </c>
      <c r="H107" s="64" t="s">
        <v>190</v>
      </c>
      <c r="I107" s="61" t="s">
        <v>191</v>
      </c>
      <c r="J107" s="63">
        <v>3</v>
      </c>
      <c r="K107" s="67">
        <v>0</v>
      </c>
      <c r="L107" s="59" t="s">
        <v>197</v>
      </c>
      <c r="M107" s="68">
        <v>1</v>
      </c>
    </row>
    <row r="108" spans="1:13" ht="21.95" customHeight="1" x14ac:dyDescent="0.3">
      <c r="A108" s="59">
        <v>102</v>
      </c>
      <c r="B108" s="107" t="s">
        <v>126</v>
      </c>
      <c r="C108" s="114" t="s">
        <v>157</v>
      </c>
      <c r="D108" s="65" t="s">
        <v>51</v>
      </c>
      <c r="E108" s="60" t="s">
        <v>192</v>
      </c>
      <c r="F108" s="65" t="s">
        <v>193</v>
      </c>
      <c r="G108" s="65" t="s">
        <v>189</v>
      </c>
      <c r="H108" s="64" t="s">
        <v>190</v>
      </c>
      <c r="I108" s="61" t="s">
        <v>195</v>
      </c>
      <c r="J108" s="63">
        <v>3</v>
      </c>
      <c r="K108" s="67">
        <v>0</v>
      </c>
      <c r="L108" s="59" t="s">
        <v>197</v>
      </c>
      <c r="M108" s="68">
        <v>2</v>
      </c>
    </row>
    <row r="109" spans="1:13" ht="21.95" customHeight="1" x14ac:dyDescent="0.3">
      <c r="A109" s="59">
        <v>103</v>
      </c>
      <c r="B109" s="107" t="s">
        <v>127</v>
      </c>
      <c r="C109" s="124" t="s">
        <v>138</v>
      </c>
      <c r="D109" s="65" t="s">
        <v>51</v>
      </c>
      <c r="E109" s="60" t="s">
        <v>187</v>
      </c>
      <c r="F109" s="65" t="s">
        <v>188</v>
      </c>
      <c r="G109" s="65" t="s">
        <v>189</v>
      </c>
      <c r="H109" s="64" t="s">
        <v>190</v>
      </c>
      <c r="I109" s="61" t="s">
        <v>191</v>
      </c>
      <c r="J109" s="63">
        <v>3</v>
      </c>
      <c r="K109" s="67">
        <v>0</v>
      </c>
      <c r="L109" s="59" t="s">
        <v>197</v>
      </c>
      <c r="M109" s="68">
        <v>1</v>
      </c>
    </row>
    <row r="110" spans="1:13" ht="21.95" customHeight="1" x14ac:dyDescent="0.3">
      <c r="A110" s="59">
        <v>104</v>
      </c>
      <c r="B110" s="107" t="s">
        <v>127</v>
      </c>
      <c r="C110" s="124" t="s">
        <v>138</v>
      </c>
      <c r="D110" s="65" t="s">
        <v>51</v>
      </c>
      <c r="E110" s="60" t="s">
        <v>192</v>
      </c>
      <c r="F110" s="65" t="s">
        <v>193</v>
      </c>
      <c r="G110" s="65" t="s">
        <v>189</v>
      </c>
      <c r="H110" s="64" t="s">
        <v>190</v>
      </c>
      <c r="I110" s="61" t="s">
        <v>195</v>
      </c>
      <c r="J110" s="63">
        <v>3</v>
      </c>
      <c r="K110" s="67">
        <v>0</v>
      </c>
      <c r="L110" s="59" t="s">
        <v>197</v>
      </c>
      <c r="M110" s="68">
        <v>2</v>
      </c>
    </row>
    <row r="111" spans="1:13" ht="21.95" customHeight="1" x14ac:dyDescent="0.3">
      <c r="A111" s="59">
        <v>105</v>
      </c>
      <c r="B111" s="108" t="s">
        <v>128</v>
      </c>
      <c r="C111" s="115" t="s">
        <v>158</v>
      </c>
      <c r="D111" s="65" t="s">
        <v>67</v>
      </c>
      <c r="E111" s="60" t="s">
        <v>187</v>
      </c>
      <c r="F111" s="65" t="s">
        <v>188</v>
      </c>
      <c r="G111" s="65" t="s">
        <v>189</v>
      </c>
      <c r="H111" s="64" t="s">
        <v>190</v>
      </c>
      <c r="I111" s="61" t="s">
        <v>191</v>
      </c>
      <c r="J111" s="63">
        <v>3</v>
      </c>
      <c r="K111" s="67">
        <v>0</v>
      </c>
      <c r="L111" s="59" t="s">
        <v>197</v>
      </c>
      <c r="M111" s="68">
        <v>1</v>
      </c>
    </row>
    <row r="112" spans="1:13" ht="21.95" customHeight="1" x14ac:dyDescent="0.3">
      <c r="A112" s="59">
        <v>106</v>
      </c>
      <c r="B112" s="108" t="s">
        <v>128</v>
      </c>
      <c r="C112" s="115" t="s">
        <v>158</v>
      </c>
      <c r="D112" s="65" t="s">
        <v>67</v>
      </c>
      <c r="E112" s="60" t="s">
        <v>192</v>
      </c>
      <c r="F112" s="65" t="s">
        <v>193</v>
      </c>
      <c r="G112" s="65" t="s">
        <v>189</v>
      </c>
      <c r="H112" s="64" t="s">
        <v>190</v>
      </c>
      <c r="I112" s="61" t="s">
        <v>195</v>
      </c>
      <c r="J112" s="63">
        <v>3</v>
      </c>
      <c r="K112" s="67">
        <v>0</v>
      </c>
      <c r="L112" s="59" t="s">
        <v>197</v>
      </c>
      <c r="M112" s="68">
        <v>2</v>
      </c>
    </row>
    <row r="113" spans="1:13" ht="21.95" customHeight="1" x14ac:dyDescent="0.3">
      <c r="A113" s="59">
        <v>107</v>
      </c>
      <c r="B113" s="108" t="s">
        <v>129</v>
      </c>
      <c r="C113" s="115" t="s">
        <v>143</v>
      </c>
      <c r="D113" s="65" t="s">
        <v>67</v>
      </c>
      <c r="E113" s="60" t="s">
        <v>187</v>
      </c>
      <c r="F113" s="65" t="s">
        <v>188</v>
      </c>
      <c r="G113" s="65" t="s">
        <v>189</v>
      </c>
      <c r="H113" s="64" t="s">
        <v>190</v>
      </c>
      <c r="I113" s="61" t="s">
        <v>191</v>
      </c>
      <c r="J113" s="63">
        <v>3</v>
      </c>
      <c r="K113" s="67">
        <v>0</v>
      </c>
      <c r="L113" s="59" t="s">
        <v>197</v>
      </c>
      <c r="M113" s="68">
        <v>1</v>
      </c>
    </row>
    <row r="114" spans="1:13" ht="21.95" customHeight="1" x14ac:dyDescent="0.3">
      <c r="A114" s="59">
        <v>108</v>
      </c>
      <c r="B114" s="108" t="s">
        <v>129</v>
      </c>
      <c r="C114" s="115" t="s">
        <v>143</v>
      </c>
      <c r="D114" s="65" t="s">
        <v>67</v>
      </c>
      <c r="E114" s="60" t="s">
        <v>192</v>
      </c>
      <c r="F114" s="65" t="s">
        <v>193</v>
      </c>
      <c r="G114" s="65" t="s">
        <v>189</v>
      </c>
      <c r="H114" s="64" t="s">
        <v>190</v>
      </c>
      <c r="I114" s="61" t="s">
        <v>195</v>
      </c>
      <c r="J114" s="63">
        <v>3</v>
      </c>
      <c r="K114" s="67">
        <v>0</v>
      </c>
      <c r="L114" s="59" t="s">
        <v>197</v>
      </c>
      <c r="M114" s="68">
        <v>2</v>
      </c>
    </row>
    <row r="115" spans="1:13" ht="21.95" customHeight="1" x14ac:dyDescent="0.3">
      <c r="A115" s="59">
        <v>109</v>
      </c>
      <c r="B115" s="107" t="s">
        <v>130</v>
      </c>
      <c r="C115" s="114" t="s">
        <v>159</v>
      </c>
      <c r="D115" s="65" t="s">
        <v>51</v>
      </c>
      <c r="E115" s="60" t="s">
        <v>187</v>
      </c>
      <c r="F115" s="65" t="s">
        <v>188</v>
      </c>
      <c r="G115" s="65" t="s">
        <v>189</v>
      </c>
      <c r="H115" s="64" t="s">
        <v>190</v>
      </c>
      <c r="I115" s="61" t="s">
        <v>191</v>
      </c>
      <c r="J115" s="63">
        <v>3</v>
      </c>
      <c r="K115" s="67">
        <v>0</v>
      </c>
      <c r="L115" s="59" t="s">
        <v>197</v>
      </c>
      <c r="M115" s="68">
        <v>1</v>
      </c>
    </row>
    <row r="116" spans="1:13" ht="21.95" customHeight="1" x14ac:dyDescent="0.3">
      <c r="A116" s="59">
        <v>110</v>
      </c>
      <c r="B116" s="107" t="s">
        <v>130</v>
      </c>
      <c r="C116" s="114" t="s">
        <v>159</v>
      </c>
      <c r="D116" s="65" t="s">
        <v>51</v>
      </c>
      <c r="E116" s="60" t="s">
        <v>192</v>
      </c>
      <c r="F116" s="65" t="s">
        <v>193</v>
      </c>
      <c r="G116" s="65" t="s">
        <v>189</v>
      </c>
      <c r="H116" s="64" t="s">
        <v>190</v>
      </c>
      <c r="I116" s="61" t="s">
        <v>195</v>
      </c>
      <c r="J116" s="63">
        <v>3</v>
      </c>
      <c r="K116" s="67">
        <v>0</v>
      </c>
      <c r="L116" s="59" t="s">
        <v>197</v>
      </c>
      <c r="M116" s="68">
        <v>2</v>
      </c>
    </row>
    <row r="117" spans="1:13" ht="21.95" customHeight="1" x14ac:dyDescent="0.3">
      <c r="A117" s="59">
        <v>111</v>
      </c>
      <c r="B117" s="108" t="s">
        <v>131</v>
      </c>
      <c r="C117" s="115" t="s">
        <v>158</v>
      </c>
      <c r="D117" s="65" t="s">
        <v>67</v>
      </c>
      <c r="E117" s="60" t="s">
        <v>187</v>
      </c>
      <c r="F117" s="65" t="s">
        <v>188</v>
      </c>
      <c r="G117" s="65" t="s">
        <v>189</v>
      </c>
      <c r="H117" s="64" t="s">
        <v>190</v>
      </c>
      <c r="I117" s="61" t="s">
        <v>191</v>
      </c>
      <c r="J117" s="63">
        <v>3</v>
      </c>
      <c r="K117" s="67">
        <v>0</v>
      </c>
      <c r="L117" s="59" t="s">
        <v>197</v>
      </c>
      <c r="M117" s="68">
        <v>1</v>
      </c>
    </row>
    <row r="118" spans="1:13" ht="21.95" customHeight="1" x14ac:dyDescent="0.3">
      <c r="A118" s="59">
        <v>112</v>
      </c>
      <c r="B118" s="108" t="s">
        <v>131</v>
      </c>
      <c r="C118" s="115" t="s">
        <v>158</v>
      </c>
      <c r="D118" s="65" t="s">
        <v>67</v>
      </c>
      <c r="E118" s="60" t="s">
        <v>192</v>
      </c>
      <c r="F118" s="65" t="s">
        <v>193</v>
      </c>
      <c r="G118" s="65" t="s">
        <v>189</v>
      </c>
      <c r="H118" s="64" t="s">
        <v>190</v>
      </c>
      <c r="I118" s="61" t="s">
        <v>195</v>
      </c>
      <c r="J118" s="63">
        <v>3</v>
      </c>
      <c r="K118" s="67">
        <v>0</v>
      </c>
      <c r="L118" s="59" t="s">
        <v>197</v>
      </c>
      <c r="M118" s="68">
        <v>2</v>
      </c>
    </row>
    <row r="119" spans="1:13" ht="21.95" customHeight="1" x14ac:dyDescent="0.3">
      <c r="A119" s="59">
        <v>113</v>
      </c>
      <c r="B119" s="108" t="s">
        <v>169</v>
      </c>
      <c r="C119" s="115" t="s">
        <v>158</v>
      </c>
      <c r="D119" s="65" t="s">
        <v>67</v>
      </c>
      <c r="E119" s="60" t="s">
        <v>187</v>
      </c>
      <c r="F119" s="65" t="s">
        <v>188</v>
      </c>
      <c r="G119" s="65" t="s">
        <v>189</v>
      </c>
      <c r="H119" s="64" t="s">
        <v>190</v>
      </c>
      <c r="I119" s="61" t="s">
        <v>191</v>
      </c>
      <c r="J119" s="63">
        <v>3</v>
      </c>
      <c r="K119" s="67">
        <v>0</v>
      </c>
      <c r="L119" s="59" t="s">
        <v>197</v>
      </c>
      <c r="M119" s="68">
        <v>1</v>
      </c>
    </row>
    <row r="120" spans="1:13" ht="21.95" customHeight="1" x14ac:dyDescent="0.3">
      <c r="A120" s="59">
        <v>114</v>
      </c>
      <c r="B120" s="108" t="s">
        <v>169</v>
      </c>
      <c r="C120" s="115" t="s">
        <v>158</v>
      </c>
      <c r="D120" s="65" t="s">
        <v>67</v>
      </c>
      <c r="E120" s="60" t="s">
        <v>192</v>
      </c>
      <c r="F120" s="65" t="s">
        <v>193</v>
      </c>
      <c r="G120" s="65" t="s">
        <v>189</v>
      </c>
      <c r="H120" s="64" t="s">
        <v>190</v>
      </c>
      <c r="I120" s="61" t="s">
        <v>195</v>
      </c>
      <c r="J120" s="63">
        <v>3</v>
      </c>
      <c r="K120" s="67">
        <v>0</v>
      </c>
      <c r="L120" s="59" t="s">
        <v>197</v>
      </c>
      <c r="M120" s="68">
        <v>2</v>
      </c>
    </row>
    <row r="121" spans="1:13" ht="21.95" customHeight="1" x14ac:dyDescent="0.3">
      <c r="A121" s="59">
        <v>115</v>
      </c>
      <c r="B121" s="108" t="s">
        <v>132</v>
      </c>
      <c r="C121" s="115" t="s">
        <v>160</v>
      </c>
      <c r="D121" s="65" t="s">
        <v>51</v>
      </c>
      <c r="E121" s="60" t="s">
        <v>187</v>
      </c>
      <c r="F121" s="65" t="s">
        <v>188</v>
      </c>
      <c r="G121" s="65" t="s">
        <v>189</v>
      </c>
      <c r="H121" s="64" t="s">
        <v>190</v>
      </c>
      <c r="I121" s="61" t="s">
        <v>191</v>
      </c>
      <c r="J121" s="63">
        <v>3</v>
      </c>
      <c r="K121" s="67">
        <v>0</v>
      </c>
      <c r="L121" s="59" t="s">
        <v>197</v>
      </c>
      <c r="M121" s="68">
        <v>1</v>
      </c>
    </row>
    <row r="122" spans="1:13" ht="21.95" customHeight="1" x14ac:dyDescent="0.3">
      <c r="A122" s="59">
        <v>116</v>
      </c>
      <c r="B122" s="108" t="s">
        <v>132</v>
      </c>
      <c r="C122" s="115" t="s">
        <v>160</v>
      </c>
      <c r="D122" s="65" t="s">
        <v>51</v>
      </c>
      <c r="E122" s="60" t="s">
        <v>192</v>
      </c>
      <c r="F122" s="65" t="s">
        <v>193</v>
      </c>
      <c r="G122" s="65" t="s">
        <v>189</v>
      </c>
      <c r="H122" s="64" t="s">
        <v>190</v>
      </c>
      <c r="I122" s="61" t="s">
        <v>195</v>
      </c>
      <c r="J122" s="63">
        <v>3</v>
      </c>
      <c r="K122" s="67">
        <v>0</v>
      </c>
      <c r="L122" s="59" t="s">
        <v>197</v>
      </c>
      <c r="M122" s="68">
        <v>2</v>
      </c>
    </row>
    <row r="123" spans="1:13" ht="21.95" customHeight="1" x14ac:dyDescent="0.3">
      <c r="A123" s="59">
        <v>117</v>
      </c>
      <c r="B123" s="108" t="s">
        <v>133</v>
      </c>
      <c r="C123" s="115" t="s">
        <v>66</v>
      </c>
      <c r="D123" s="65" t="s">
        <v>51</v>
      </c>
      <c r="E123" s="60" t="s">
        <v>187</v>
      </c>
      <c r="F123" s="65" t="s">
        <v>188</v>
      </c>
      <c r="G123" s="65" t="s">
        <v>189</v>
      </c>
      <c r="H123" s="64" t="s">
        <v>190</v>
      </c>
      <c r="I123" s="61" t="s">
        <v>191</v>
      </c>
      <c r="J123" s="63">
        <v>3</v>
      </c>
      <c r="K123" s="67">
        <v>0</v>
      </c>
      <c r="L123" s="59" t="s">
        <v>197</v>
      </c>
      <c r="M123" s="68">
        <v>1</v>
      </c>
    </row>
    <row r="124" spans="1:13" ht="21.95" customHeight="1" x14ac:dyDescent="0.3">
      <c r="A124" s="59">
        <v>118</v>
      </c>
      <c r="B124" s="108" t="s">
        <v>133</v>
      </c>
      <c r="C124" s="115" t="s">
        <v>66</v>
      </c>
      <c r="D124" s="65" t="s">
        <v>51</v>
      </c>
      <c r="E124" s="60" t="s">
        <v>192</v>
      </c>
      <c r="F124" s="65" t="s">
        <v>193</v>
      </c>
      <c r="G124" s="65" t="s">
        <v>189</v>
      </c>
      <c r="H124" s="64" t="s">
        <v>190</v>
      </c>
      <c r="I124" s="61" t="s">
        <v>195</v>
      </c>
      <c r="J124" s="63">
        <v>3</v>
      </c>
      <c r="K124" s="67">
        <v>0</v>
      </c>
      <c r="L124" s="59" t="s">
        <v>197</v>
      </c>
      <c r="M124" s="68">
        <v>2</v>
      </c>
    </row>
    <row r="125" spans="1:13" ht="21.95" customHeight="1" x14ac:dyDescent="0.3">
      <c r="A125" s="59">
        <v>119</v>
      </c>
      <c r="B125" s="108" t="s">
        <v>134</v>
      </c>
      <c r="C125" s="119" t="s">
        <v>138</v>
      </c>
      <c r="D125" s="65" t="s">
        <v>51</v>
      </c>
      <c r="E125" s="60" t="s">
        <v>187</v>
      </c>
      <c r="F125" s="65" t="s">
        <v>188</v>
      </c>
      <c r="G125" s="65" t="s">
        <v>189</v>
      </c>
      <c r="H125" s="64" t="s">
        <v>190</v>
      </c>
      <c r="I125" s="61" t="s">
        <v>191</v>
      </c>
      <c r="J125" s="63">
        <v>3</v>
      </c>
      <c r="K125" s="67">
        <v>0</v>
      </c>
      <c r="L125" s="59" t="s">
        <v>197</v>
      </c>
      <c r="M125" s="68">
        <v>1</v>
      </c>
    </row>
    <row r="126" spans="1:13" ht="21.95" customHeight="1" x14ac:dyDescent="0.3">
      <c r="A126" s="59">
        <v>120</v>
      </c>
      <c r="B126" s="108" t="s">
        <v>134</v>
      </c>
      <c r="C126" s="119" t="s">
        <v>138</v>
      </c>
      <c r="D126" s="65" t="s">
        <v>51</v>
      </c>
      <c r="E126" s="60" t="s">
        <v>192</v>
      </c>
      <c r="F126" s="65" t="s">
        <v>193</v>
      </c>
      <c r="G126" s="65" t="s">
        <v>189</v>
      </c>
      <c r="H126" s="64" t="s">
        <v>190</v>
      </c>
      <c r="I126" s="61" t="s">
        <v>195</v>
      </c>
      <c r="J126" s="63">
        <v>3</v>
      </c>
      <c r="K126" s="67">
        <v>0</v>
      </c>
      <c r="L126" s="59" t="s">
        <v>197</v>
      </c>
      <c r="M126" s="68">
        <v>2</v>
      </c>
    </row>
    <row r="127" spans="1:13" ht="21.95" customHeight="1" x14ac:dyDescent="0.3">
      <c r="A127" s="59">
        <v>121</v>
      </c>
      <c r="B127" s="107" t="s">
        <v>170</v>
      </c>
      <c r="C127" s="114" t="s">
        <v>161</v>
      </c>
      <c r="D127" s="65" t="s">
        <v>51</v>
      </c>
      <c r="E127" s="60" t="s">
        <v>187</v>
      </c>
      <c r="F127" s="65" t="s">
        <v>188</v>
      </c>
      <c r="G127" s="65" t="s">
        <v>189</v>
      </c>
      <c r="H127" s="64" t="s">
        <v>190</v>
      </c>
      <c r="I127" s="61" t="s">
        <v>191</v>
      </c>
      <c r="J127" s="63">
        <v>3</v>
      </c>
      <c r="K127" s="67">
        <v>0</v>
      </c>
      <c r="L127" s="59" t="s">
        <v>197</v>
      </c>
      <c r="M127" s="68">
        <v>1</v>
      </c>
    </row>
    <row r="128" spans="1:13" ht="21.95" customHeight="1" x14ac:dyDescent="0.3">
      <c r="A128" s="59">
        <v>122</v>
      </c>
      <c r="B128" s="107" t="s">
        <v>170</v>
      </c>
      <c r="C128" s="114" t="s">
        <v>161</v>
      </c>
      <c r="D128" s="65" t="s">
        <v>51</v>
      </c>
      <c r="E128" s="60" t="s">
        <v>192</v>
      </c>
      <c r="F128" s="65" t="s">
        <v>193</v>
      </c>
      <c r="G128" s="65" t="s">
        <v>189</v>
      </c>
      <c r="H128" s="64" t="s">
        <v>190</v>
      </c>
      <c r="I128" s="61" t="s">
        <v>195</v>
      </c>
      <c r="J128" s="63">
        <v>3</v>
      </c>
      <c r="K128" s="67">
        <v>0</v>
      </c>
      <c r="L128" s="59" t="s">
        <v>197</v>
      </c>
      <c r="M128" s="68">
        <v>2</v>
      </c>
    </row>
    <row r="129" spans="1:13" ht="21.95" customHeight="1" x14ac:dyDescent="0.3">
      <c r="A129" s="59">
        <v>123</v>
      </c>
      <c r="B129" s="107" t="s">
        <v>171</v>
      </c>
      <c r="C129" s="115" t="s">
        <v>143</v>
      </c>
      <c r="D129" s="65" t="s">
        <v>67</v>
      </c>
      <c r="E129" s="60" t="s">
        <v>187</v>
      </c>
      <c r="F129" s="65" t="s">
        <v>188</v>
      </c>
      <c r="G129" s="65" t="s">
        <v>189</v>
      </c>
      <c r="H129" s="64" t="s">
        <v>190</v>
      </c>
      <c r="I129" s="61" t="s">
        <v>191</v>
      </c>
      <c r="J129" s="63">
        <v>3</v>
      </c>
      <c r="K129" s="67">
        <v>0</v>
      </c>
      <c r="L129" s="59" t="s">
        <v>197</v>
      </c>
      <c r="M129" s="68">
        <v>1</v>
      </c>
    </row>
    <row r="130" spans="1:13" ht="21.95" customHeight="1" x14ac:dyDescent="0.3">
      <c r="A130" s="59">
        <v>124</v>
      </c>
      <c r="B130" s="107" t="s">
        <v>171</v>
      </c>
      <c r="C130" s="115" t="s">
        <v>143</v>
      </c>
      <c r="D130" s="65" t="s">
        <v>67</v>
      </c>
      <c r="E130" s="60" t="s">
        <v>192</v>
      </c>
      <c r="F130" s="65" t="s">
        <v>193</v>
      </c>
      <c r="G130" s="65" t="s">
        <v>189</v>
      </c>
      <c r="H130" s="64" t="s">
        <v>190</v>
      </c>
      <c r="I130" s="61" t="s">
        <v>195</v>
      </c>
      <c r="J130" s="63">
        <v>3</v>
      </c>
      <c r="K130" s="67">
        <v>0</v>
      </c>
      <c r="L130" s="59" t="s">
        <v>197</v>
      </c>
      <c r="M130" s="68">
        <v>2</v>
      </c>
    </row>
    <row r="131" spans="1:13" ht="21.95" customHeight="1" x14ac:dyDescent="0.3">
      <c r="A131" s="59">
        <v>125</v>
      </c>
      <c r="B131" s="107" t="s">
        <v>172</v>
      </c>
      <c r="C131" s="114" t="s">
        <v>162</v>
      </c>
      <c r="D131" s="65" t="s">
        <v>51</v>
      </c>
      <c r="E131" s="60" t="s">
        <v>187</v>
      </c>
      <c r="F131" s="65" t="s">
        <v>188</v>
      </c>
      <c r="G131" s="65" t="s">
        <v>189</v>
      </c>
      <c r="H131" s="64" t="s">
        <v>190</v>
      </c>
      <c r="I131" s="61" t="s">
        <v>191</v>
      </c>
      <c r="J131" s="63">
        <v>3</v>
      </c>
      <c r="K131" s="67">
        <v>0</v>
      </c>
      <c r="L131" s="59" t="s">
        <v>197</v>
      </c>
      <c r="M131" s="68">
        <v>1</v>
      </c>
    </row>
    <row r="132" spans="1:13" ht="21.95" customHeight="1" x14ac:dyDescent="0.3">
      <c r="A132" s="59">
        <v>126</v>
      </c>
      <c r="B132" s="107" t="s">
        <v>172</v>
      </c>
      <c r="C132" s="114" t="s">
        <v>162</v>
      </c>
      <c r="D132" s="65" t="s">
        <v>51</v>
      </c>
      <c r="E132" s="60" t="s">
        <v>192</v>
      </c>
      <c r="F132" s="65" t="s">
        <v>193</v>
      </c>
      <c r="G132" s="65" t="s">
        <v>189</v>
      </c>
      <c r="H132" s="64" t="s">
        <v>190</v>
      </c>
      <c r="I132" s="61" t="s">
        <v>195</v>
      </c>
      <c r="J132" s="63">
        <v>3</v>
      </c>
      <c r="K132" s="67">
        <v>0</v>
      </c>
      <c r="L132" s="59" t="s">
        <v>197</v>
      </c>
      <c r="M132" s="68">
        <v>2</v>
      </c>
    </row>
    <row r="133" spans="1:13" ht="21.95" customHeight="1" x14ac:dyDescent="0.3">
      <c r="A133" s="59">
        <v>127</v>
      </c>
      <c r="B133" s="107" t="s">
        <v>173</v>
      </c>
      <c r="C133" s="114" t="s">
        <v>139</v>
      </c>
      <c r="D133" s="65" t="s">
        <v>51</v>
      </c>
      <c r="E133" s="60" t="s">
        <v>187</v>
      </c>
      <c r="F133" s="65" t="s">
        <v>188</v>
      </c>
      <c r="G133" s="65" t="s">
        <v>189</v>
      </c>
      <c r="H133" s="64" t="s">
        <v>190</v>
      </c>
      <c r="I133" s="61" t="s">
        <v>191</v>
      </c>
      <c r="J133" s="63">
        <v>3</v>
      </c>
      <c r="K133" s="67">
        <v>0</v>
      </c>
      <c r="L133" s="59" t="s">
        <v>197</v>
      </c>
      <c r="M133" s="68">
        <v>1</v>
      </c>
    </row>
    <row r="134" spans="1:13" ht="21.95" customHeight="1" x14ac:dyDescent="0.3">
      <c r="A134" s="59">
        <v>128</v>
      </c>
      <c r="B134" s="107" t="s">
        <v>173</v>
      </c>
      <c r="C134" s="114" t="s">
        <v>139</v>
      </c>
      <c r="D134" s="65" t="s">
        <v>51</v>
      </c>
      <c r="E134" s="60" t="s">
        <v>192</v>
      </c>
      <c r="F134" s="65" t="s">
        <v>193</v>
      </c>
      <c r="G134" s="65" t="s">
        <v>189</v>
      </c>
      <c r="H134" s="64" t="s">
        <v>190</v>
      </c>
      <c r="I134" s="61" t="s">
        <v>195</v>
      </c>
      <c r="J134" s="63">
        <v>3</v>
      </c>
      <c r="K134" s="67">
        <v>0</v>
      </c>
      <c r="L134" s="59" t="s">
        <v>197</v>
      </c>
      <c r="M134" s="68">
        <v>2</v>
      </c>
    </row>
    <row r="135" spans="1:13" ht="21.95" customHeight="1" x14ac:dyDescent="0.3">
      <c r="A135" s="59">
        <v>129</v>
      </c>
      <c r="B135" s="108" t="s">
        <v>174</v>
      </c>
      <c r="C135" s="115" t="s">
        <v>143</v>
      </c>
      <c r="D135" s="65" t="s">
        <v>67</v>
      </c>
      <c r="E135" s="60" t="s">
        <v>187</v>
      </c>
      <c r="F135" s="65" t="s">
        <v>188</v>
      </c>
      <c r="G135" s="65" t="s">
        <v>189</v>
      </c>
      <c r="H135" s="64" t="s">
        <v>190</v>
      </c>
      <c r="I135" s="61" t="s">
        <v>191</v>
      </c>
      <c r="J135" s="63">
        <v>3</v>
      </c>
      <c r="K135" s="67">
        <v>0</v>
      </c>
      <c r="L135" s="59" t="s">
        <v>197</v>
      </c>
      <c r="M135" s="68">
        <v>1</v>
      </c>
    </row>
    <row r="136" spans="1:13" ht="21.95" customHeight="1" x14ac:dyDescent="0.3">
      <c r="A136" s="59">
        <v>130</v>
      </c>
      <c r="B136" s="108" t="s">
        <v>174</v>
      </c>
      <c r="C136" s="115" t="s">
        <v>143</v>
      </c>
      <c r="D136" s="65" t="s">
        <v>67</v>
      </c>
      <c r="E136" s="60" t="s">
        <v>192</v>
      </c>
      <c r="F136" s="65" t="s">
        <v>193</v>
      </c>
      <c r="G136" s="65" t="s">
        <v>189</v>
      </c>
      <c r="H136" s="64" t="s">
        <v>190</v>
      </c>
      <c r="I136" s="61" t="s">
        <v>195</v>
      </c>
      <c r="J136" s="63">
        <v>3</v>
      </c>
      <c r="K136" s="67">
        <v>0</v>
      </c>
      <c r="L136" s="59" t="s">
        <v>197</v>
      </c>
      <c r="M136" s="68">
        <v>2</v>
      </c>
    </row>
    <row r="137" spans="1:13" ht="21.95" customHeight="1" x14ac:dyDescent="0.3">
      <c r="A137" s="59">
        <v>131</v>
      </c>
      <c r="B137" s="108" t="s">
        <v>175</v>
      </c>
      <c r="C137" s="115" t="s">
        <v>158</v>
      </c>
      <c r="D137" s="65" t="s">
        <v>67</v>
      </c>
      <c r="E137" s="60" t="s">
        <v>187</v>
      </c>
      <c r="F137" s="65" t="s">
        <v>188</v>
      </c>
      <c r="G137" s="65" t="s">
        <v>189</v>
      </c>
      <c r="H137" s="64" t="s">
        <v>190</v>
      </c>
      <c r="I137" s="61" t="s">
        <v>191</v>
      </c>
      <c r="J137" s="63">
        <v>3</v>
      </c>
      <c r="K137" s="67">
        <v>0</v>
      </c>
      <c r="L137" s="59" t="s">
        <v>197</v>
      </c>
      <c r="M137" s="68">
        <v>1</v>
      </c>
    </row>
    <row r="138" spans="1:13" ht="21.95" customHeight="1" x14ac:dyDescent="0.3">
      <c r="A138" s="59">
        <v>132</v>
      </c>
      <c r="B138" s="108" t="s">
        <v>175</v>
      </c>
      <c r="C138" s="115" t="s">
        <v>158</v>
      </c>
      <c r="D138" s="65" t="s">
        <v>67</v>
      </c>
      <c r="E138" s="60" t="s">
        <v>192</v>
      </c>
      <c r="F138" s="65" t="s">
        <v>193</v>
      </c>
      <c r="G138" s="65" t="s">
        <v>189</v>
      </c>
      <c r="H138" s="64" t="s">
        <v>190</v>
      </c>
      <c r="I138" s="61" t="s">
        <v>195</v>
      </c>
      <c r="J138" s="63">
        <v>3</v>
      </c>
      <c r="K138" s="67">
        <v>0</v>
      </c>
      <c r="L138" s="59" t="s">
        <v>197</v>
      </c>
      <c r="M138" s="68">
        <v>2</v>
      </c>
    </row>
    <row r="139" spans="1:13" ht="21.95" customHeight="1" x14ac:dyDescent="0.3">
      <c r="A139" s="59">
        <v>133</v>
      </c>
      <c r="B139" s="107" t="s">
        <v>176</v>
      </c>
      <c r="C139" s="114" t="s">
        <v>163</v>
      </c>
      <c r="D139" s="65" t="s">
        <v>51</v>
      </c>
      <c r="E139" s="60" t="s">
        <v>187</v>
      </c>
      <c r="F139" s="65" t="s">
        <v>188</v>
      </c>
      <c r="G139" s="65" t="s">
        <v>189</v>
      </c>
      <c r="H139" s="64" t="s">
        <v>190</v>
      </c>
      <c r="I139" s="61" t="s">
        <v>191</v>
      </c>
      <c r="J139" s="63">
        <v>3</v>
      </c>
      <c r="K139" s="67">
        <v>0</v>
      </c>
      <c r="L139" s="59" t="s">
        <v>197</v>
      </c>
      <c r="M139" s="68">
        <v>1</v>
      </c>
    </row>
    <row r="140" spans="1:13" ht="21.95" customHeight="1" x14ac:dyDescent="0.3">
      <c r="A140" s="59">
        <v>134</v>
      </c>
      <c r="B140" s="107" t="s">
        <v>176</v>
      </c>
      <c r="C140" s="114" t="s">
        <v>163</v>
      </c>
      <c r="D140" s="65" t="s">
        <v>51</v>
      </c>
      <c r="E140" s="60" t="s">
        <v>192</v>
      </c>
      <c r="F140" s="65" t="s">
        <v>193</v>
      </c>
      <c r="G140" s="65" t="s">
        <v>189</v>
      </c>
      <c r="H140" s="64" t="s">
        <v>190</v>
      </c>
      <c r="I140" s="61" t="s">
        <v>195</v>
      </c>
      <c r="J140" s="63">
        <v>3</v>
      </c>
      <c r="K140" s="67">
        <v>0</v>
      </c>
      <c r="L140" s="59" t="s">
        <v>197</v>
      </c>
      <c r="M140" s="68">
        <v>2</v>
      </c>
    </row>
    <row r="141" spans="1:13" ht="21.95" customHeight="1" x14ac:dyDescent="0.3">
      <c r="A141" s="59">
        <v>135</v>
      </c>
      <c r="B141" s="107" t="s">
        <v>177</v>
      </c>
      <c r="C141" s="114" t="s">
        <v>66</v>
      </c>
      <c r="D141" s="65" t="s">
        <v>51</v>
      </c>
      <c r="E141" s="60" t="s">
        <v>187</v>
      </c>
      <c r="F141" s="65" t="s">
        <v>188</v>
      </c>
      <c r="G141" s="65" t="s">
        <v>189</v>
      </c>
      <c r="H141" s="64" t="s">
        <v>190</v>
      </c>
      <c r="I141" s="61" t="s">
        <v>191</v>
      </c>
      <c r="J141" s="63">
        <v>3</v>
      </c>
      <c r="K141" s="67">
        <v>0</v>
      </c>
      <c r="L141" s="59" t="s">
        <v>197</v>
      </c>
      <c r="M141" s="68">
        <v>1</v>
      </c>
    </row>
    <row r="142" spans="1:13" ht="21.95" customHeight="1" x14ac:dyDescent="0.3">
      <c r="A142" s="59">
        <v>136</v>
      </c>
      <c r="B142" s="107" t="s">
        <v>177</v>
      </c>
      <c r="C142" s="114" t="s">
        <v>66</v>
      </c>
      <c r="D142" s="65" t="s">
        <v>51</v>
      </c>
      <c r="E142" s="60" t="s">
        <v>192</v>
      </c>
      <c r="F142" s="65" t="s">
        <v>193</v>
      </c>
      <c r="G142" s="65" t="s">
        <v>189</v>
      </c>
      <c r="H142" s="64" t="s">
        <v>190</v>
      </c>
      <c r="I142" s="61" t="s">
        <v>195</v>
      </c>
      <c r="J142" s="63">
        <v>3</v>
      </c>
      <c r="K142" s="67">
        <v>0</v>
      </c>
      <c r="L142" s="59" t="s">
        <v>197</v>
      </c>
      <c r="M142" s="68">
        <v>2</v>
      </c>
    </row>
    <row r="143" spans="1:13" ht="21.95" customHeight="1" x14ac:dyDescent="0.3">
      <c r="A143" s="59">
        <v>137</v>
      </c>
      <c r="B143" s="107" t="s">
        <v>178</v>
      </c>
      <c r="C143" s="114" t="s">
        <v>143</v>
      </c>
      <c r="D143" s="65" t="s">
        <v>67</v>
      </c>
      <c r="E143" s="60" t="s">
        <v>187</v>
      </c>
      <c r="F143" s="65" t="s">
        <v>188</v>
      </c>
      <c r="G143" s="65" t="s">
        <v>189</v>
      </c>
      <c r="H143" s="64" t="s">
        <v>190</v>
      </c>
      <c r="I143" s="61" t="s">
        <v>191</v>
      </c>
      <c r="J143" s="63">
        <v>3</v>
      </c>
      <c r="K143" s="67">
        <v>0</v>
      </c>
      <c r="L143" s="59" t="s">
        <v>197</v>
      </c>
      <c r="M143" s="68">
        <v>1</v>
      </c>
    </row>
    <row r="144" spans="1:13" ht="21.95" customHeight="1" x14ac:dyDescent="0.3">
      <c r="A144" s="59">
        <v>138</v>
      </c>
      <c r="B144" s="107" t="s">
        <v>178</v>
      </c>
      <c r="C144" s="114" t="s">
        <v>143</v>
      </c>
      <c r="D144" s="65" t="s">
        <v>67</v>
      </c>
      <c r="E144" s="60" t="s">
        <v>192</v>
      </c>
      <c r="F144" s="65" t="s">
        <v>193</v>
      </c>
      <c r="G144" s="65" t="s">
        <v>189</v>
      </c>
      <c r="H144" s="64" t="s">
        <v>190</v>
      </c>
      <c r="I144" s="61" t="s">
        <v>195</v>
      </c>
      <c r="J144" s="63">
        <v>3</v>
      </c>
      <c r="K144" s="67">
        <v>0</v>
      </c>
      <c r="L144" s="59" t="s">
        <v>197</v>
      </c>
      <c r="M144" s="68">
        <v>2</v>
      </c>
    </row>
    <row r="145" spans="1:13" ht="21.95" customHeight="1" x14ac:dyDescent="0.3">
      <c r="A145" s="59">
        <v>139</v>
      </c>
      <c r="B145" s="107" t="s">
        <v>179</v>
      </c>
      <c r="C145" s="112" t="s">
        <v>164</v>
      </c>
      <c r="D145" s="65" t="s">
        <v>51</v>
      </c>
      <c r="E145" s="60" t="s">
        <v>187</v>
      </c>
      <c r="F145" s="65" t="s">
        <v>188</v>
      </c>
      <c r="G145" s="65" t="s">
        <v>189</v>
      </c>
      <c r="H145" s="64" t="s">
        <v>190</v>
      </c>
      <c r="I145" s="61" t="s">
        <v>191</v>
      </c>
      <c r="J145" s="63">
        <v>3</v>
      </c>
      <c r="K145" s="67">
        <v>0</v>
      </c>
      <c r="L145" s="59" t="s">
        <v>197</v>
      </c>
      <c r="M145" s="68">
        <v>1</v>
      </c>
    </row>
    <row r="146" spans="1:13" ht="21.95" customHeight="1" x14ac:dyDescent="0.3">
      <c r="A146" s="59">
        <v>140</v>
      </c>
      <c r="B146" s="107" t="s">
        <v>179</v>
      </c>
      <c r="C146" s="112" t="s">
        <v>164</v>
      </c>
      <c r="D146" s="65" t="s">
        <v>51</v>
      </c>
      <c r="E146" s="60" t="s">
        <v>192</v>
      </c>
      <c r="F146" s="65" t="s">
        <v>193</v>
      </c>
      <c r="G146" s="65" t="s">
        <v>189</v>
      </c>
      <c r="H146" s="64" t="s">
        <v>190</v>
      </c>
      <c r="I146" s="61" t="s">
        <v>195</v>
      </c>
      <c r="J146" s="63">
        <v>3</v>
      </c>
      <c r="K146" s="67">
        <v>0</v>
      </c>
      <c r="L146" s="59" t="s">
        <v>197</v>
      </c>
      <c r="M146" s="68">
        <v>2</v>
      </c>
    </row>
    <row r="147" spans="1:13" ht="21.95" customHeight="1" x14ac:dyDescent="0.3">
      <c r="A147" s="59">
        <v>141</v>
      </c>
      <c r="B147" s="107" t="s">
        <v>180</v>
      </c>
      <c r="C147" s="115" t="s">
        <v>143</v>
      </c>
      <c r="D147" s="65" t="s">
        <v>67</v>
      </c>
      <c r="E147" s="60" t="s">
        <v>187</v>
      </c>
      <c r="F147" s="65" t="s">
        <v>188</v>
      </c>
      <c r="G147" s="65" t="s">
        <v>189</v>
      </c>
      <c r="H147" s="64" t="s">
        <v>190</v>
      </c>
      <c r="I147" s="61" t="s">
        <v>191</v>
      </c>
      <c r="J147" s="63">
        <v>3</v>
      </c>
      <c r="K147" s="67">
        <v>0</v>
      </c>
      <c r="L147" s="59" t="s">
        <v>197</v>
      </c>
      <c r="M147" s="68">
        <v>1</v>
      </c>
    </row>
    <row r="148" spans="1:13" ht="21.95" customHeight="1" x14ac:dyDescent="0.3">
      <c r="A148" s="59">
        <v>142</v>
      </c>
      <c r="B148" s="107" t="s">
        <v>180</v>
      </c>
      <c r="C148" s="115" t="s">
        <v>143</v>
      </c>
      <c r="D148" s="65" t="s">
        <v>67</v>
      </c>
      <c r="E148" s="60" t="s">
        <v>192</v>
      </c>
      <c r="F148" s="65" t="s">
        <v>193</v>
      </c>
      <c r="G148" s="65" t="s">
        <v>189</v>
      </c>
      <c r="H148" s="64" t="s">
        <v>190</v>
      </c>
      <c r="I148" s="61" t="s">
        <v>195</v>
      </c>
      <c r="J148" s="63">
        <v>3</v>
      </c>
      <c r="K148" s="67">
        <v>0</v>
      </c>
      <c r="L148" s="59" t="s">
        <v>197</v>
      </c>
      <c r="M148" s="68">
        <v>2</v>
      </c>
    </row>
    <row r="149" spans="1:13" ht="21.95" customHeight="1" x14ac:dyDescent="0.3">
      <c r="A149" s="59">
        <v>143</v>
      </c>
      <c r="B149" s="107" t="s">
        <v>181</v>
      </c>
      <c r="C149" s="114" t="s">
        <v>165</v>
      </c>
      <c r="D149" s="65" t="s">
        <v>51</v>
      </c>
      <c r="E149" s="60" t="s">
        <v>187</v>
      </c>
      <c r="F149" s="65" t="s">
        <v>188</v>
      </c>
      <c r="G149" s="65" t="s">
        <v>189</v>
      </c>
      <c r="H149" s="64" t="s">
        <v>190</v>
      </c>
      <c r="I149" s="61" t="s">
        <v>191</v>
      </c>
      <c r="J149" s="63">
        <v>3</v>
      </c>
      <c r="K149" s="67">
        <v>0</v>
      </c>
      <c r="L149" s="59" t="s">
        <v>197</v>
      </c>
      <c r="M149" s="68">
        <v>1</v>
      </c>
    </row>
    <row r="150" spans="1:13" ht="21.95" customHeight="1" x14ac:dyDescent="0.3">
      <c r="A150" s="59">
        <v>144</v>
      </c>
      <c r="B150" s="107" t="s">
        <v>181</v>
      </c>
      <c r="C150" s="114" t="s">
        <v>165</v>
      </c>
      <c r="D150" s="65" t="s">
        <v>51</v>
      </c>
      <c r="E150" s="60" t="s">
        <v>192</v>
      </c>
      <c r="F150" s="65" t="s">
        <v>193</v>
      </c>
      <c r="G150" s="65" t="s">
        <v>189</v>
      </c>
      <c r="H150" s="64" t="s">
        <v>190</v>
      </c>
      <c r="I150" s="61" t="s">
        <v>195</v>
      </c>
      <c r="J150" s="63">
        <v>3</v>
      </c>
      <c r="K150" s="67">
        <v>0</v>
      </c>
      <c r="L150" s="59" t="s">
        <v>197</v>
      </c>
      <c r="M150" s="68">
        <v>2</v>
      </c>
    </row>
    <row r="151" spans="1:13" ht="21.95" customHeight="1" x14ac:dyDescent="0.3">
      <c r="A151" s="59">
        <v>145</v>
      </c>
      <c r="B151" s="107" t="s">
        <v>182</v>
      </c>
      <c r="C151" s="114" t="s">
        <v>166</v>
      </c>
      <c r="D151" s="65" t="s">
        <v>51</v>
      </c>
      <c r="E151" s="60" t="s">
        <v>187</v>
      </c>
      <c r="F151" s="65" t="s">
        <v>188</v>
      </c>
      <c r="G151" s="65" t="s">
        <v>189</v>
      </c>
      <c r="H151" s="64" t="s">
        <v>190</v>
      </c>
      <c r="I151" s="61" t="s">
        <v>191</v>
      </c>
      <c r="J151" s="63">
        <v>3</v>
      </c>
      <c r="K151" s="67">
        <v>0</v>
      </c>
      <c r="L151" s="59" t="s">
        <v>197</v>
      </c>
      <c r="M151" s="68">
        <v>1</v>
      </c>
    </row>
    <row r="152" spans="1:13" ht="21.95" customHeight="1" x14ac:dyDescent="0.3">
      <c r="A152" s="59">
        <v>146</v>
      </c>
      <c r="B152" s="107" t="s">
        <v>182</v>
      </c>
      <c r="C152" s="114" t="s">
        <v>166</v>
      </c>
      <c r="D152" s="65" t="s">
        <v>51</v>
      </c>
      <c r="E152" s="60" t="s">
        <v>192</v>
      </c>
      <c r="F152" s="65" t="s">
        <v>193</v>
      </c>
      <c r="G152" s="65" t="s">
        <v>189</v>
      </c>
      <c r="H152" s="64" t="s">
        <v>190</v>
      </c>
      <c r="I152" s="61" t="s">
        <v>195</v>
      </c>
      <c r="J152" s="63">
        <v>3</v>
      </c>
      <c r="K152" s="67">
        <v>0</v>
      </c>
      <c r="L152" s="59" t="s">
        <v>197</v>
      </c>
      <c r="M152" s="68">
        <v>2</v>
      </c>
    </row>
    <row r="153" spans="1:13" ht="21.95" customHeight="1" x14ac:dyDescent="0.3">
      <c r="A153" s="59">
        <v>147</v>
      </c>
      <c r="B153" s="107" t="s">
        <v>198</v>
      </c>
      <c r="C153" s="115" t="s">
        <v>143</v>
      </c>
      <c r="D153" s="65" t="s">
        <v>67</v>
      </c>
      <c r="E153" s="60" t="s">
        <v>187</v>
      </c>
      <c r="F153" s="65" t="s">
        <v>188</v>
      </c>
      <c r="G153" s="65" t="s">
        <v>189</v>
      </c>
      <c r="H153" s="64" t="s">
        <v>190</v>
      </c>
      <c r="I153" s="61" t="s">
        <v>191</v>
      </c>
      <c r="J153" s="63">
        <v>3</v>
      </c>
      <c r="K153" s="67">
        <v>0</v>
      </c>
      <c r="L153" s="59" t="s">
        <v>197</v>
      </c>
      <c r="M153" s="68">
        <v>1</v>
      </c>
    </row>
    <row r="154" spans="1:13" ht="21.95" customHeight="1" x14ac:dyDescent="0.3">
      <c r="A154" s="59">
        <v>148</v>
      </c>
      <c r="B154" s="107" t="s">
        <v>198</v>
      </c>
      <c r="C154" s="115" t="s">
        <v>143</v>
      </c>
      <c r="D154" s="65" t="s">
        <v>67</v>
      </c>
      <c r="E154" s="60" t="s">
        <v>192</v>
      </c>
      <c r="F154" s="65" t="s">
        <v>193</v>
      </c>
      <c r="G154" s="65" t="s">
        <v>189</v>
      </c>
      <c r="H154" s="64" t="s">
        <v>190</v>
      </c>
      <c r="I154" s="61" t="s">
        <v>195</v>
      </c>
      <c r="J154" s="63">
        <v>3</v>
      </c>
      <c r="K154" s="67">
        <v>0</v>
      </c>
      <c r="L154" s="59" t="s">
        <v>197</v>
      </c>
      <c r="M154" s="68">
        <v>2</v>
      </c>
    </row>
    <row r="155" spans="1:13" ht="21.95" customHeight="1" x14ac:dyDescent="0.3">
      <c r="A155" s="59">
        <v>149</v>
      </c>
      <c r="B155" s="107" t="s">
        <v>183</v>
      </c>
      <c r="C155" s="115" t="s">
        <v>143</v>
      </c>
      <c r="D155" s="65" t="s">
        <v>67</v>
      </c>
      <c r="E155" s="60" t="s">
        <v>187</v>
      </c>
      <c r="F155" s="65" t="s">
        <v>188</v>
      </c>
      <c r="G155" s="65" t="s">
        <v>189</v>
      </c>
      <c r="H155" s="64" t="s">
        <v>190</v>
      </c>
      <c r="I155" s="61" t="s">
        <v>191</v>
      </c>
      <c r="J155" s="63">
        <v>3</v>
      </c>
      <c r="K155" s="67">
        <v>0</v>
      </c>
      <c r="L155" s="59" t="s">
        <v>197</v>
      </c>
      <c r="M155" s="68">
        <v>1</v>
      </c>
    </row>
    <row r="156" spans="1:13" ht="21.95" customHeight="1" x14ac:dyDescent="0.3">
      <c r="A156" s="59">
        <v>150</v>
      </c>
      <c r="B156" s="107" t="s">
        <v>183</v>
      </c>
      <c r="C156" s="115" t="s">
        <v>143</v>
      </c>
      <c r="D156" s="65" t="s">
        <v>67</v>
      </c>
      <c r="E156" s="60" t="s">
        <v>192</v>
      </c>
      <c r="F156" s="65" t="s">
        <v>193</v>
      </c>
      <c r="G156" s="65" t="s">
        <v>189</v>
      </c>
      <c r="H156" s="64" t="s">
        <v>190</v>
      </c>
      <c r="I156" s="61" t="s">
        <v>195</v>
      </c>
      <c r="J156" s="63">
        <v>3</v>
      </c>
      <c r="K156" s="67">
        <v>0</v>
      </c>
      <c r="L156" s="59" t="s">
        <v>197</v>
      </c>
      <c r="M156" s="68">
        <v>2</v>
      </c>
    </row>
    <row r="157" spans="1:13" ht="21.95" customHeight="1" x14ac:dyDescent="0.3">
      <c r="A157" s="59">
        <v>151</v>
      </c>
      <c r="B157" s="120" t="s">
        <v>184</v>
      </c>
      <c r="C157" s="114" t="s">
        <v>167</v>
      </c>
      <c r="D157" s="65" t="s">
        <v>51</v>
      </c>
      <c r="E157" s="60" t="s">
        <v>187</v>
      </c>
      <c r="F157" s="65" t="s">
        <v>188</v>
      </c>
      <c r="G157" s="65" t="s">
        <v>189</v>
      </c>
      <c r="H157" s="64" t="s">
        <v>190</v>
      </c>
      <c r="I157" s="61" t="s">
        <v>191</v>
      </c>
      <c r="J157" s="63">
        <v>3</v>
      </c>
      <c r="K157" s="67">
        <v>0</v>
      </c>
      <c r="L157" s="59" t="s">
        <v>197</v>
      </c>
      <c r="M157" s="68">
        <v>1</v>
      </c>
    </row>
    <row r="158" spans="1:13" ht="21.95" customHeight="1" x14ac:dyDescent="0.3">
      <c r="A158" s="59">
        <v>152</v>
      </c>
      <c r="B158" s="120" t="s">
        <v>184</v>
      </c>
      <c r="C158" s="114" t="s">
        <v>167</v>
      </c>
      <c r="D158" s="65" t="s">
        <v>51</v>
      </c>
      <c r="E158" s="60" t="s">
        <v>192</v>
      </c>
      <c r="F158" s="65" t="s">
        <v>193</v>
      </c>
      <c r="G158" s="65" t="s">
        <v>189</v>
      </c>
      <c r="H158" s="64" t="s">
        <v>190</v>
      </c>
      <c r="I158" s="61" t="s">
        <v>195</v>
      </c>
      <c r="J158" s="63">
        <v>3</v>
      </c>
      <c r="K158" s="67">
        <v>0</v>
      </c>
      <c r="L158" s="59" t="s">
        <v>197</v>
      </c>
      <c r="M158" s="68">
        <v>2</v>
      </c>
    </row>
    <row r="159" spans="1:13" ht="21.95" customHeight="1" x14ac:dyDescent="0.3">
      <c r="A159" s="59">
        <v>153</v>
      </c>
      <c r="B159" s="107" t="s">
        <v>185</v>
      </c>
      <c r="C159" s="114" t="s">
        <v>168</v>
      </c>
      <c r="D159" s="65" t="s">
        <v>51</v>
      </c>
      <c r="E159" s="60" t="s">
        <v>187</v>
      </c>
      <c r="F159" s="65" t="s">
        <v>188</v>
      </c>
      <c r="G159" s="65" t="s">
        <v>189</v>
      </c>
      <c r="H159" s="64" t="s">
        <v>190</v>
      </c>
      <c r="I159" s="61" t="s">
        <v>191</v>
      </c>
      <c r="J159" s="63">
        <v>3</v>
      </c>
      <c r="K159" s="67">
        <v>0</v>
      </c>
      <c r="L159" s="59" t="s">
        <v>197</v>
      </c>
      <c r="M159" s="68">
        <v>1</v>
      </c>
    </row>
    <row r="160" spans="1:13" ht="21.95" customHeight="1" x14ac:dyDescent="0.3">
      <c r="A160" s="59">
        <v>154</v>
      </c>
      <c r="B160" s="107" t="s">
        <v>185</v>
      </c>
      <c r="C160" s="114" t="s">
        <v>168</v>
      </c>
      <c r="D160" s="65" t="s">
        <v>51</v>
      </c>
      <c r="E160" s="60" t="s">
        <v>192</v>
      </c>
      <c r="F160" s="65" t="s">
        <v>193</v>
      </c>
      <c r="G160" s="65" t="s">
        <v>189</v>
      </c>
      <c r="H160" s="64" t="s">
        <v>190</v>
      </c>
      <c r="I160" s="61" t="s">
        <v>195</v>
      </c>
      <c r="J160" s="63">
        <v>3</v>
      </c>
      <c r="K160" s="67">
        <v>0</v>
      </c>
      <c r="L160" s="59" t="s">
        <v>197</v>
      </c>
      <c r="M160" s="68">
        <v>2</v>
      </c>
    </row>
    <row r="161" spans="1:13" ht="21.95" customHeight="1" x14ac:dyDescent="0.3">
      <c r="A161" s="59">
        <v>155</v>
      </c>
      <c r="B161" s="107" t="s">
        <v>186</v>
      </c>
      <c r="C161" s="114" t="s">
        <v>66</v>
      </c>
      <c r="D161" s="65" t="s">
        <v>51</v>
      </c>
      <c r="E161" s="60" t="s">
        <v>187</v>
      </c>
      <c r="F161" s="65" t="s">
        <v>188</v>
      </c>
      <c r="G161" s="65" t="s">
        <v>189</v>
      </c>
      <c r="H161" s="64" t="s">
        <v>190</v>
      </c>
      <c r="I161" s="61" t="s">
        <v>191</v>
      </c>
      <c r="J161" s="63">
        <v>3</v>
      </c>
      <c r="K161" s="67">
        <v>0</v>
      </c>
      <c r="L161" s="59" t="s">
        <v>197</v>
      </c>
      <c r="M161" s="68">
        <v>1</v>
      </c>
    </row>
    <row r="162" spans="1:13" ht="21.95" customHeight="1" x14ac:dyDescent="0.3">
      <c r="A162" s="59">
        <v>156</v>
      </c>
      <c r="B162" s="107" t="s">
        <v>186</v>
      </c>
      <c r="C162" s="114" t="s">
        <v>66</v>
      </c>
      <c r="D162" s="65" t="s">
        <v>51</v>
      </c>
      <c r="E162" s="65" t="s">
        <v>192</v>
      </c>
      <c r="F162" s="65" t="s">
        <v>193</v>
      </c>
      <c r="G162" s="65" t="s">
        <v>189</v>
      </c>
      <c r="H162" s="64" t="s">
        <v>190</v>
      </c>
      <c r="I162" s="61" t="s">
        <v>195</v>
      </c>
      <c r="J162" s="63">
        <v>3</v>
      </c>
      <c r="K162" s="67">
        <v>0</v>
      </c>
      <c r="L162" s="59" t="s">
        <v>197</v>
      </c>
      <c r="M162" s="68">
        <v>2</v>
      </c>
    </row>
    <row r="163" spans="1:13" ht="21.95" customHeight="1" x14ac:dyDescent="0.3">
      <c r="A163" s="59"/>
      <c r="B163" s="108"/>
      <c r="C163" s="115"/>
      <c r="D163" s="65"/>
      <c r="E163" s="65"/>
      <c r="F163" s="65"/>
      <c r="G163" s="65"/>
      <c r="H163" s="64"/>
      <c r="I163" s="61"/>
      <c r="J163" s="66"/>
      <c r="K163" s="67"/>
      <c r="L163" s="59"/>
      <c r="M163" s="68"/>
    </row>
    <row r="164" spans="1:13" ht="21.95" customHeight="1" x14ac:dyDescent="0.3">
      <c r="A164" s="59"/>
      <c r="B164" s="107"/>
      <c r="C164" s="114"/>
      <c r="D164" s="65"/>
      <c r="E164" s="65"/>
      <c r="F164" s="65"/>
      <c r="G164" s="65"/>
      <c r="H164" s="64"/>
      <c r="I164" s="65"/>
      <c r="J164" s="66"/>
      <c r="K164" s="67"/>
      <c r="L164" s="59"/>
      <c r="M164" s="68"/>
    </row>
    <row r="165" spans="1:13" ht="21.95" customHeight="1" x14ac:dyDescent="0.3">
      <c r="A165" s="59"/>
      <c r="B165" s="107"/>
      <c r="C165" s="114"/>
      <c r="D165" s="65"/>
      <c r="E165" s="65"/>
      <c r="F165" s="65"/>
      <c r="G165" s="65"/>
      <c r="H165" s="64"/>
      <c r="I165" s="65"/>
      <c r="J165" s="66"/>
      <c r="K165" s="67"/>
      <c r="L165" s="59"/>
      <c r="M165" s="68"/>
    </row>
    <row r="166" spans="1:13" ht="21.95" customHeight="1" x14ac:dyDescent="0.3">
      <c r="A166" s="59"/>
      <c r="B166" s="108"/>
      <c r="C166" s="115"/>
      <c r="D166" s="65"/>
      <c r="E166" s="65"/>
      <c r="F166" s="65"/>
      <c r="G166" s="65"/>
      <c r="H166" s="64"/>
      <c r="I166" s="65"/>
      <c r="J166" s="66"/>
      <c r="K166" s="67"/>
      <c r="L166" s="59"/>
      <c r="M166" s="68"/>
    </row>
    <row r="167" spans="1:13" ht="21.95" customHeight="1" x14ac:dyDescent="0.3">
      <c r="A167" s="59"/>
      <c r="B167" s="108"/>
      <c r="C167" s="115"/>
      <c r="D167" s="65"/>
      <c r="E167" s="65"/>
      <c r="F167" s="65"/>
      <c r="G167" s="65"/>
      <c r="H167" s="64"/>
      <c r="I167" s="65"/>
      <c r="J167" s="66"/>
      <c r="K167" s="67"/>
      <c r="L167" s="59"/>
      <c r="M167" s="68"/>
    </row>
    <row r="168" spans="1:13" ht="21.95" customHeight="1" x14ac:dyDescent="0.3">
      <c r="A168" s="59"/>
      <c r="B168" s="108"/>
      <c r="C168" s="115"/>
      <c r="D168" s="65"/>
      <c r="E168" s="65"/>
      <c r="F168" s="65"/>
      <c r="G168" s="65"/>
      <c r="H168" s="64"/>
      <c r="I168" s="65"/>
      <c r="J168" s="66"/>
      <c r="K168" s="67"/>
      <c r="L168" s="59"/>
      <c r="M168" s="68"/>
    </row>
    <row r="169" spans="1:13" ht="21.95" customHeight="1" x14ac:dyDescent="0.3">
      <c r="A169" s="59"/>
      <c r="B169" s="108"/>
      <c r="C169" s="115"/>
      <c r="D169" s="65"/>
      <c r="E169" s="65"/>
      <c r="F169" s="65"/>
      <c r="G169" s="65"/>
      <c r="H169" s="64"/>
      <c r="I169" s="65"/>
      <c r="J169" s="66"/>
      <c r="K169" s="67"/>
      <c r="L169" s="59"/>
      <c r="M169" s="68"/>
    </row>
    <row r="170" spans="1:13" ht="21.95" customHeight="1" x14ac:dyDescent="0.35">
      <c r="A170" s="59"/>
      <c r="B170" s="111"/>
      <c r="C170" s="119"/>
      <c r="D170" s="65"/>
      <c r="E170" s="65"/>
      <c r="F170" s="65"/>
      <c r="G170" s="65"/>
      <c r="H170" s="64"/>
      <c r="I170" s="65"/>
      <c r="J170" s="66"/>
      <c r="K170" s="67"/>
      <c r="L170" s="59"/>
      <c r="M170" s="68"/>
    </row>
    <row r="171" spans="1:13" ht="21.95" customHeight="1" x14ac:dyDescent="0.3">
      <c r="A171" s="59"/>
      <c r="B171" s="107"/>
      <c r="C171" s="119"/>
      <c r="D171" s="65"/>
      <c r="E171" s="65"/>
      <c r="F171" s="65"/>
      <c r="G171" s="65"/>
      <c r="H171" s="64"/>
      <c r="I171" s="65"/>
      <c r="J171" s="66"/>
      <c r="K171" s="67"/>
      <c r="L171" s="59"/>
      <c r="M171" s="68"/>
    </row>
    <row r="172" spans="1:13" ht="21.95" customHeight="1" x14ac:dyDescent="0.3">
      <c r="A172" s="59"/>
      <c r="B172" s="107"/>
      <c r="C172" s="65"/>
      <c r="D172" s="65"/>
      <c r="E172" s="65"/>
      <c r="F172" s="65"/>
      <c r="G172" s="65"/>
      <c r="H172" s="64"/>
      <c r="I172" s="65"/>
      <c r="J172" s="66"/>
      <c r="K172" s="67"/>
      <c r="L172" s="59"/>
      <c r="M172" s="68"/>
    </row>
    <row r="173" spans="1:13" ht="21.95" customHeight="1" x14ac:dyDescent="0.3">
      <c r="A173" s="59"/>
      <c r="B173" s="107"/>
      <c r="C173" s="65"/>
      <c r="D173" s="65"/>
      <c r="E173" s="65"/>
      <c r="F173" s="65"/>
      <c r="G173" s="65"/>
      <c r="H173" s="64"/>
      <c r="I173" s="65"/>
      <c r="J173" s="66"/>
      <c r="K173" s="67"/>
      <c r="L173" s="59"/>
      <c r="M173" s="68"/>
    </row>
    <row r="174" spans="1:13" ht="21.95" customHeight="1" x14ac:dyDescent="0.3">
      <c r="A174" s="59"/>
      <c r="B174" s="107"/>
      <c r="C174" s="65"/>
      <c r="D174" s="65"/>
      <c r="E174" s="65"/>
      <c r="F174" s="65"/>
      <c r="G174" s="65"/>
      <c r="H174" s="64"/>
      <c r="I174" s="65"/>
      <c r="J174" s="66"/>
      <c r="K174" s="67"/>
      <c r="L174" s="59"/>
      <c r="M174" s="68"/>
    </row>
    <row r="175" spans="1:13" ht="21.95" customHeight="1" x14ac:dyDescent="0.3">
      <c r="A175" s="59"/>
      <c r="B175" s="108"/>
      <c r="C175" s="65"/>
      <c r="D175" s="65"/>
      <c r="E175" s="65"/>
      <c r="F175" s="65"/>
      <c r="G175" s="65"/>
      <c r="H175" s="64"/>
      <c r="I175" s="65"/>
      <c r="J175" s="66"/>
      <c r="K175" s="67"/>
      <c r="L175" s="59"/>
      <c r="M175" s="68"/>
    </row>
    <row r="176" spans="1:13" ht="21.95" customHeight="1" x14ac:dyDescent="0.3">
      <c r="A176" s="59"/>
      <c r="B176" s="108"/>
      <c r="C176" s="65"/>
      <c r="D176" s="65"/>
      <c r="E176" s="65"/>
      <c r="F176" s="65"/>
      <c r="G176" s="65"/>
      <c r="H176" s="64"/>
      <c r="I176" s="65"/>
      <c r="J176" s="66"/>
      <c r="K176" s="67"/>
      <c r="L176" s="59"/>
      <c r="M176" s="68"/>
    </row>
    <row r="177" spans="1:13" ht="21.95" customHeight="1" x14ac:dyDescent="0.3">
      <c r="A177" s="59"/>
      <c r="B177" s="107"/>
      <c r="C177" s="65"/>
      <c r="D177" s="65"/>
      <c r="E177" s="65"/>
      <c r="F177" s="65"/>
      <c r="G177" s="65"/>
      <c r="H177" s="64"/>
      <c r="I177" s="65"/>
      <c r="J177" s="66"/>
      <c r="K177" s="67"/>
      <c r="L177" s="59"/>
      <c r="M177" s="68"/>
    </row>
    <row r="178" spans="1:13" ht="21.95" customHeight="1" x14ac:dyDescent="0.3">
      <c r="A178" s="59"/>
      <c r="B178" s="107"/>
      <c r="C178" s="65"/>
      <c r="D178" s="65"/>
      <c r="E178" s="65"/>
      <c r="F178" s="65"/>
      <c r="G178" s="65"/>
      <c r="H178" s="64"/>
      <c r="I178" s="65"/>
      <c r="J178" s="66"/>
      <c r="K178" s="67"/>
      <c r="L178" s="59"/>
      <c r="M178" s="68"/>
    </row>
    <row r="179" spans="1:13" ht="21.95" customHeight="1" x14ac:dyDescent="0.3">
      <c r="A179" s="59"/>
      <c r="B179" s="107"/>
      <c r="C179" s="65"/>
      <c r="D179" s="65"/>
      <c r="E179" s="65"/>
      <c r="F179" s="65"/>
      <c r="G179" s="65"/>
      <c r="H179" s="64"/>
      <c r="I179" s="65"/>
      <c r="J179" s="66"/>
      <c r="K179" s="67"/>
      <c r="L179" s="59"/>
      <c r="M179" s="68"/>
    </row>
    <row r="180" spans="1:13" ht="21.95" customHeight="1" x14ac:dyDescent="0.3">
      <c r="A180" s="64"/>
      <c r="B180" s="107"/>
      <c r="C180" s="65"/>
      <c r="D180" s="65"/>
      <c r="E180" s="65"/>
      <c r="F180" s="65"/>
      <c r="G180" s="65"/>
      <c r="H180" s="64"/>
      <c r="I180" s="65"/>
      <c r="J180" s="66"/>
      <c r="K180" s="67"/>
      <c r="L180" s="64"/>
      <c r="M180" s="68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65:D1563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64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64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64" xr:uid="{5C164886-7F82-4596-B605-07A20CF8BAAF}">
      <formula1>0</formula1>
      <formula2>500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64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64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64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70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ColWidth="9" defaultRowHeight="18.75" x14ac:dyDescent="0.2"/>
  <cols>
    <col min="1" max="1" width="3.125" style="19" customWidth="1"/>
    <col min="2" max="2" width="19.125" style="19" customWidth="1"/>
    <col min="3" max="3" width="10.375" style="19" customWidth="1"/>
    <col min="4" max="4" width="8.25" style="19" customWidth="1"/>
    <col min="5" max="5" width="28.375" style="19" customWidth="1"/>
    <col min="6" max="6" width="8.75" style="19" customWidth="1"/>
    <col min="7" max="7" width="1.37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 x14ac:dyDescent="0.35">
      <c r="A1" s="139" t="s">
        <v>72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75"/>
      <c r="O1" s="21"/>
      <c r="P1" s="10"/>
      <c r="Q1" s="11"/>
    </row>
    <row r="2" spans="1:17" s="12" customFormat="1" ht="24.75" customHeight="1" x14ac:dyDescent="0.25">
      <c r="A2" s="7"/>
      <c r="B2" s="5"/>
      <c r="C2" s="28" t="s">
        <v>7</v>
      </c>
      <c r="D2" s="146">
        <f>เก็บข้อมูลHRD!C2</f>
        <v>0</v>
      </c>
      <c r="E2" s="146"/>
      <c r="F2" s="146"/>
      <c r="G2" s="146"/>
      <c r="H2" s="146"/>
      <c r="I2" s="146"/>
      <c r="J2" s="147" t="s">
        <v>74</v>
      </c>
      <c r="K2" s="147"/>
      <c r="L2" s="146" t="str">
        <f>เก็บข้อมูลHRD!J4</f>
        <v>นายดำรงศักดิ์  วาทบัณฑิตกุล</v>
      </c>
      <c r="M2" s="146"/>
      <c r="N2" s="76"/>
      <c r="O2" s="20"/>
    </row>
    <row r="3" spans="1:17" s="12" customFormat="1" ht="4.5" customHeight="1" x14ac:dyDescent="0.25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 x14ac:dyDescent="0.25">
      <c r="A4" s="8"/>
      <c r="B4" s="141" t="s">
        <v>46</v>
      </c>
      <c r="C4" s="142"/>
      <c r="D4" s="105">
        <f>เก็บข้อมูลHRD!D4</f>
        <v>42</v>
      </c>
      <c r="E4" s="29" t="s">
        <v>53</v>
      </c>
      <c r="F4" s="105">
        <f>เก็บข้อมูลHRD!F4</f>
        <v>36</v>
      </c>
      <c r="G4" s="30"/>
      <c r="H4" s="31" t="s">
        <v>47</v>
      </c>
      <c r="I4" s="143">
        <f>เก็บข้อมูลHRD!H4</f>
        <v>2567</v>
      </c>
      <c r="J4" s="144"/>
      <c r="K4" s="145" t="s">
        <v>45</v>
      </c>
      <c r="L4" s="145"/>
      <c r="M4" s="32">
        <f>เก็บข้อมูลHRD!L4:M4</f>
        <v>45541</v>
      </c>
      <c r="N4" s="77"/>
      <c r="O4" s="22"/>
    </row>
    <row r="5" spans="1:17" s="24" customFormat="1" ht="5.25" customHeight="1" x14ac:dyDescent="0.2">
      <c r="A5" s="9"/>
      <c r="B5" s="128"/>
      <c r="C5" s="128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 x14ac:dyDescent="0.2">
      <c r="A6" s="157" t="s">
        <v>13</v>
      </c>
      <c r="B6" s="154" t="s">
        <v>34</v>
      </c>
      <c r="C6" s="155"/>
      <c r="D6" s="155"/>
      <c r="E6" s="155"/>
      <c r="F6" s="156"/>
      <c r="G6" s="33"/>
      <c r="H6" s="133" t="s">
        <v>32</v>
      </c>
      <c r="I6" s="133"/>
      <c r="J6" s="133"/>
      <c r="K6" s="132" t="s">
        <v>33</v>
      </c>
      <c r="L6" s="132"/>
      <c r="M6" s="132"/>
      <c r="N6" s="78"/>
      <c r="O6" s="18"/>
      <c r="P6" s="3"/>
      <c r="Q6" s="3"/>
    </row>
    <row r="7" spans="1:17" ht="24.95" customHeight="1" x14ac:dyDescent="0.35">
      <c r="A7" s="158"/>
      <c r="B7" s="171" t="s">
        <v>51</v>
      </c>
      <c r="C7" s="172"/>
      <c r="D7" s="173"/>
      <c r="E7" s="169" t="s">
        <v>67</v>
      </c>
      <c r="F7" s="169"/>
      <c r="G7" s="36"/>
      <c r="H7" s="137" t="s">
        <v>15</v>
      </c>
      <c r="I7" s="137"/>
      <c r="J7" s="37">
        <f>COUNTIF(เก็บข้อมูลHRD!F7:F2070,"ความรู้/ทักษะเฉพาะทางในสายงาน")</f>
        <v>0</v>
      </c>
      <c r="K7" s="134" t="s">
        <v>48</v>
      </c>
      <c r="L7" s="134"/>
      <c r="M7" s="38">
        <f>COUNTIF(เก็บข้อมูลHRD!G7:G2070,"อบรมกับหน่วยงานนอกกรมฯ")</f>
        <v>0</v>
      </c>
      <c r="N7" s="80"/>
    </row>
    <row r="8" spans="1:17" ht="24.95" customHeight="1" x14ac:dyDescent="0.35">
      <c r="A8" s="158"/>
      <c r="B8" s="151" t="s">
        <v>8</v>
      </c>
      <c r="C8" s="151"/>
      <c r="D8" s="34">
        <f t="array" ref="D8">COUNTIFS(เก็บข้อมูลHRD!D7:D2070,"ข้าราชการ",เก็บข้อมูลHRD!M7:M2070,"1")</f>
        <v>42</v>
      </c>
      <c r="E8" s="35" t="s">
        <v>10</v>
      </c>
      <c r="F8" s="34">
        <f t="array" ref="F8">COUNTIFS(เก็บข้อมูลHRD!D7:D2070,"พนักงานราชการ",เก็บข้อมูลHRD!M7:M2070,"1")</f>
        <v>36</v>
      </c>
      <c r="G8" s="36"/>
      <c r="H8" s="137" t="s">
        <v>16</v>
      </c>
      <c r="I8" s="137"/>
      <c r="J8" s="37">
        <f>COUNTIF(เก็บข้อมูลHRD!F7:F2070,"ภาษา")</f>
        <v>0</v>
      </c>
      <c r="K8" s="148" t="s">
        <v>40</v>
      </c>
      <c r="L8" s="148"/>
      <c r="M8" s="38">
        <f>COUNTIF(เก็บข้อมูลHRD!G7:G2070,"อบรมกับหน่วยงานในกรมฯ")</f>
        <v>0</v>
      </c>
      <c r="N8" s="80"/>
      <c r="P8" s="25"/>
    </row>
    <row r="9" spans="1:17" ht="24.95" customHeight="1" x14ac:dyDescent="0.35">
      <c r="A9" s="158"/>
      <c r="B9" s="151" t="s">
        <v>9</v>
      </c>
      <c r="C9" s="151"/>
      <c r="D9" s="39">
        <f t="array" ref="D9">SUMPRODUCT(IF(เก็บข้อมูลHRD!D7:D2070="ข้าราชการ",IF(เก็บข้อมูลHRD!B7:B2070&lt;&gt;"",IF(เก็บข้อมูลHRD!M7:M2070=1,1/COUNTIFS(เก็บข้อมูลHRD!B7:B2070,เก็บข้อมูลHRD!B7:B2070,เก็บข้อมูลHRD!D7:D2070,"ข้าราชการ",เก็บข้อมูลHRD!B7:B2070,"&lt;&gt;",เก็บข้อมูลHRD!M7:M2070,"=1")))))</f>
        <v>42</v>
      </c>
      <c r="E9" s="35" t="s">
        <v>11</v>
      </c>
      <c r="F9" s="34">
        <f t="array" ref="F9">SUMPRODUCT(IF(เก็บข้อมูลHRD!D7:D2070="พนักงานราชการ",IF(เก็บข้อมูลHRD!B7:B2070&lt;&gt;"",IF(เก็บข้อมูลHRD!M7:M2070=1,1/COUNTIFS(เก็บข้อมูลHRD!B7:B2070,เก็บข้อมูลHRD!B7:B2070,เก็บข้อมูลHRD!D7:D2070,"พนักงานราชการ",เก็บข้อมูลHRD!B7:B2070,"&lt;&gt;",เก็บข้อมูลHRD!M7:M2070,"=1")))))</f>
        <v>36</v>
      </c>
      <c r="G9" s="41"/>
      <c r="H9" s="137" t="s">
        <v>17</v>
      </c>
      <c r="I9" s="137"/>
      <c r="J9" s="37">
        <f>COUNTIF(เก็บข้อมูลHRD!F7:F2070,"ภาวะผู้นำ/คุณธรรม/จริยธรรม")</f>
        <v>0</v>
      </c>
      <c r="K9" s="134" t="s">
        <v>49</v>
      </c>
      <c r="L9" s="134"/>
      <c r="M9" s="38">
        <f>COUNTIF(เก็บข้อมูลHRD!G7:G2070,"e-Learning")</f>
        <v>156</v>
      </c>
      <c r="N9" s="80"/>
    </row>
    <row r="10" spans="1:17" ht="24.95" customHeight="1" x14ac:dyDescent="0.35">
      <c r="A10" s="159"/>
      <c r="B10" s="151" t="s">
        <v>75</v>
      </c>
      <c r="C10" s="151"/>
      <c r="D10" s="40">
        <f t="array" ref="D10">D9/D4*100</f>
        <v>100</v>
      </c>
      <c r="E10" s="35" t="s">
        <v>76</v>
      </c>
      <c r="F10" s="40">
        <f t="array" ref="F10">F9/F4*100</f>
        <v>100</v>
      </c>
      <c r="G10" s="42"/>
      <c r="H10" s="137" t="s">
        <v>18</v>
      </c>
      <c r="I10" s="137"/>
      <c r="J10" s="37">
        <f t="array" ref="J10">COUNTIF(เก็บข้อมูลHRD!F7:F1070,"จิตอาสา/บริการ")</f>
        <v>0</v>
      </c>
      <c r="K10" s="134" t="s">
        <v>23</v>
      </c>
      <c r="L10" s="134"/>
      <c r="M10" s="38">
        <f>COUNTIF(เก็บข้อมูลHRD!G7:G2070,"ชุมชนนักปฏิบัติ(CoP)")</f>
        <v>0</v>
      </c>
      <c r="N10" s="80"/>
    </row>
    <row r="11" spans="1:17" ht="24.95" customHeight="1" x14ac:dyDescent="0.35">
      <c r="A11" s="166" t="s">
        <v>14</v>
      </c>
      <c r="B11" s="163" t="s">
        <v>35</v>
      </c>
      <c r="C11" s="164"/>
      <c r="D11" s="164"/>
      <c r="E11" s="164"/>
      <c r="F11" s="165"/>
      <c r="G11" s="36"/>
      <c r="H11" s="137" t="s">
        <v>19</v>
      </c>
      <c r="I11" s="137"/>
      <c r="J11" s="37">
        <f>COUNTIF(เก็บข้อมูลHRD!F7:F2070,"ความรับผิดชอบ/ซื่อสัตย์สุจริต")</f>
        <v>0</v>
      </c>
      <c r="K11" s="134" t="s">
        <v>26</v>
      </c>
      <c r="L11" s="134"/>
      <c r="M11" s="38">
        <f>COUNTIF(เก็บข้อมูลHRD!G7:G2070,"สอนงาน")</f>
        <v>0</v>
      </c>
      <c r="N11" s="80"/>
    </row>
    <row r="12" spans="1:17" ht="24.95" customHeight="1" x14ac:dyDescent="0.35">
      <c r="A12" s="167"/>
      <c r="B12" s="160" t="s">
        <v>51</v>
      </c>
      <c r="C12" s="161"/>
      <c r="D12" s="162"/>
      <c r="E12" s="170" t="s">
        <v>67</v>
      </c>
      <c r="F12" s="170"/>
      <c r="G12" s="36"/>
      <c r="H12" s="137" t="s">
        <v>20</v>
      </c>
      <c r="I12" s="137"/>
      <c r="J12" s="37">
        <f>COUNTIF(เก็บข้อมูลHRD!F7:F2070,"ทำงานเป็นทีม")</f>
        <v>0</v>
      </c>
      <c r="K12" s="134" t="s">
        <v>27</v>
      </c>
      <c r="L12" s="134"/>
      <c r="M12" s="38">
        <f>COUNTIF(เก็บข้อมูลHRD!G7:G2070,"มอบหมายงาน")</f>
        <v>0</v>
      </c>
      <c r="N12" s="80"/>
    </row>
    <row r="13" spans="1:17" ht="24.95" customHeight="1" x14ac:dyDescent="0.35">
      <c r="A13" s="167"/>
      <c r="B13" s="136" t="s">
        <v>8</v>
      </c>
      <c r="C13" s="136"/>
      <c r="D13" s="34">
        <f t="array" ref="D13">COUNTIFS(เก็บข้อมูลHRD!D7:D2070,"ข้าราชการ",เก็บข้อมูลHRD!M7:M2070,"2")</f>
        <v>42</v>
      </c>
      <c r="E13" s="35" t="s">
        <v>10</v>
      </c>
      <c r="F13" s="34">
        <f t="array" ref="F13">COUNTIFS(เก็บข้อมูลHRD!D7:D2070,"พนักงานราชการ",เก็บข้อมูลHRD!M7:M2070,"2")</f>
        <v>36</v>
      </c>
      <c r="G13" s="41"/>
      <c r="H13" s="137" t="s">
        <v>24</v>
      </c>
      <c r="I13" s="137"/>
      <c r="J13" s="37">
        <f>COUNTIF(เก็บข้อมูลHRD!F7:F2070,"คิดค้น/ใช้นวัตกรรมใหม่ๆ")</f>
        <v>0</v>
      </c>
      <c r="K13" s="134" t="s">
        <v>28</v>
      </c>
      <c r="L13" s="134"/>
      <c r="M13" s="38">
        <f>COUNTIF(เก็บข้อมูลHRD!G7:G2070,"ดูงานนอกสถานที่")</f>
        <v>0</v>
      </c>
      <c r="N13" s="80"/>
      <c r="Q13" s="19" t="s">
        <v>57</v>
      </c>
    </row>
    <row r="14" spans="1:17" ht="24.95" customHeight="1" x14ac:dyDescent="0.35">
      <c r="A14" s="167"/>
      <c r="B14" s="136" t="s">
        <v>9</v>
      </c>
      <c r="C14" s="136"/>
      <c r="D14" s="34">
        <f t="array" ref="D14">SUMPRODUCT(IF(เก็บข้อมูลHRD!D7:D2070="ข้าราชการ",IF(เก็บข้อมูลHRD!B7:B2070&lt;&gt;"",IF(เก็บข้อมูลHRD!M7:M2070=2,1/COUNTIFS(เก็บข้อมูลHRD!B7:B2070,เก็บข้อมูลHRD!B7:B2070,เก็บข้อมูลHRD!D7:D2070,"ข้าราชการ",เก็บข้อมูลHRD!B7:B2070,"&lt;&gt;",เก็บข้อมูลHRD!M7:M2070,"=2")))))</f>
        <v>42</v>
      </c>
      <c r="E14" s="35" t="s">
        <v>11</v>
      </c>
      <c r="F14" s="34">
        <f t="array" ref="F14">SUMPRODUCT(IF(เก็บข้อมูลHRD!D7:D2070="พนักงานราชการ",IF(เก็บข้อมูลHRD!B7:B2070&lt;&gt;"",IF(เก็บข้อมูลHRD!M7:M2070=2,1/COUNTIFS(เก็บข้อมูลHRD!B7:B2070,เก็บข้อมูลHRD!B7:B2070,เก็บข้อมูลHRD!D7:D2070,"พนักงานราชการ",เก็บข้อมูลHRD!B7:B2070,"&lt;&gt;",เก็บข้อมูลHRD!M7:M2070,"=2")))))</f>
        <v>36</v>
      </c>
      <c r="G14" s="42"/>
      <c r="H14" s="137" t="s">
        <v>25</v>
      </c>
      <c r="I14" s="137"/>
      <c r="J14" s="37">
        <f>COUNTIF(เก็บข้อมูลHRD!F7:F2070,"กฎหมาย/กฎระเบียบฯ")</f>
        <v>79</v>
      </c>
      <c r="K14" s="134" t="s">
        <v>29</v>
      </c>
      <c r="L14" s="134"/>
      <c r="M14" s="38">
        <f>COUNTIF(เก็บข้อมูลHRD!G7:G2070,"หมุนเวียนงาน")</f>
        <v>0</v>
      </c>
      <c r="N14" s="80"/>
    </row>
    <row r="15" spans="1:17" ht="24.95" customHeight="1" x14ac:dyDescent="0.35">
      <c r="A15" s="168"/>
      <c r="B15" s="136" t="s">
        <v>75</v>
      </c>
      <c r="C15" s="136"/>
      <c r="D15" s="40">
        <f>D14/D4*100</f>
        <v>100</v>
      </c>
      <c r="E15" s="35" t="s">
        <v>76</v>
      </c>
      <c r="F15" s="40">
        <f>F14/F4*100</f>
        <v>100</v>
      </c>
      <c r="G15" s="36"/>
      <c r="H15" s="137" t="s">
        <v>21</v>
      </c>
      <c r="I15" s="137"/>
      <c r="J15" s="37">
        <f>COUNTIF(เก็บข้อมูลHRD!F7:F2070,"การใช้เทคโนโลยี")</f>
        <v>77</v>
      </c>
      <c r="K15" s="134" t="s">
        <v>30</v>
      </c>
      <c r="L15" s="134"/>
      <c r="M15" s="38">
        <f>COUNTIF(เก็บข้อมูลHRD!G7:G2070,"เรียนรู้ด้วยตนเอง")</f>
        <v>0</v>
      </c>
      <c r="N15" s="80"/>
    </row>
    <row r="16" spans="1:17" ht="24.95" customHeight="1" x14ac:dyDescent="0.35">
      <c r="A16" s="178" t="s">
        <v>12</v>
      </c>
      <c r="B16" s="152" t="s">
        <v>36</v>
      </c>
      <c r="C16" s="152"/>
      <c r="D16" s="152"/>
      <c r="E16" s="152"/>
      <c r="F16" s="153"/>
      <c r="G16" s="36"/>
      <c r="H16" s="137" t="s">
        <v>22</v>
      </c>
      <c r="I16" s="137"/>
      <c r="J16" s="37">
        <f>COUNTIF(เก็บข้อมูลHRD!F7:F2070,"ทักษะการคิด")</f>
        <v>0</v>
      </c>
      <c r="K16" s="134" t="s">
        <v>31</v>
      </c>
      <c r="L16" s="134"/>
      <c r="M16" s="38">
        <f>COUNTIF(เก็บข้อมูลHRD!G7:G2070,"อื่นๆ")</f>
        <v>0</v>
      </c>
      <c r="N16" s="80"/>
    </row>
    <row r="17" spans="1:18" ht="23.25" customHeight="1" x14ac:dyDescent="0.2">
      <c r="A17" s="178"/>
      <c r="B17" s="152" t="s">
        <v>51</v>
      </c>
      <c r="C17" s="152"/>
      <c r="D17" s="153"/>
      <c r="E17" s="179" t="s">
        <v>67</v>
      </c>
      <c r="F17" s="179"/>
      <c r="G17" s="41"/>
      <c r="H17" s="135" t="s">
        <v>52</v>
      </c>
      <c r="I17" s="135"/>
      <c r="J17" s="88">
        <f>SUM(J7:J16)</f>
        <v>156</v>
      </c>
      <c r="K17" s="135" t="s">
        <v>52</v>
      </c>
      <c r="L17" s="135"/>
      <c r="M17" s="89">
        <f>SUM(M7:M16)</f>
        <v>156</v>
      </c>
      <c r="N17" s="80"/>
    </row>
    <row r="18" spans="1:18" ht="24.95" customHeight="1" x14ac:dyDescent="0.3">
      <c r="A18" s="178"/>
      <c r="B18" s="138" t="s">
        <v>8</v>
      </c>
      <c r="C18" s="136"/>
      <c r="D18" s="34">
        <f>COUNTIF(เก็บข้อมูลHRD!D7:D2070,"ข้าราชการ")</f>
        <v>84</v>
      </c>
      <c r="E18" s="35" t="s">
        <v>10</v>
      </c>
      <c r="F18" s="34">
        <f t="array" ref="F18">COUNTIF(เก็บข้อมูลHRD!D7:D2070,"พนักงานราชการ")</f>
        <v>72</v>
      </c>
      <c r="G18" s="42"/>
      <c r="H18" s="175" t="s">
        <v>68</v>
      </c>
      <c r="I18" s="176"/>
      <c r="J18" s="176"/>
      <c r="K18" s="176"/>
      <c r="L18" s="176"/>
      <c r="M18" s="176"/>
      <c r="N18" s="42"/>
    </row>
    <row r="19" spans="1:18" ht="28.5" customHeight="1" x14ac:dyDescent="0.2">
      <c r="A19" s="178"/>
      <c r="B19" s="138" t="s">
        <v>9</v>
      </c>
      <c r="C19" s="136"/>
      <c r="D19" s="34">
        <f t="array" ref="D19">SUMPRODUCT(IF(เก็บข้อมูลHRD!D7:D2070="ข้าราชการ",IF(เก็บข้อมูลHRD!B7:B2070&lt;&gt;"",1/COUNTIFS(เก็บข้อมูลHRD!B7:B2070,เก็บข้อมูลHRD!B7:B2070,เก็บข้อมูลHRD!D7:D2070,"ข้าราชการ",เก็บข้อมูลHRD!B7:B2070,"&lt;&gt;"))))</f>
        <v>42</v>
      </c>
      <c r="E19" s="35" t="s">
        <v>11</v>
      </c>
      <c r="F19" s="34">
        <f t="array" ref="F19">SUMPRODUCT(IF(เก็บข้อมูลHRD!D7:D2070="พนักงานราชการ",IF(เก็บข้อมูลHRD!B7:B2070&lt;&gt;"",1/COUNTIFS(เก็บข้อมูลHRD!B7:B2070,เก็บข้อมูลHRD!B7:B2070,เก็บข้อมูลHRD!D7:D2070,"พนักงานราชการ",เก็บข้อมูลHRD!B7:B2070,"&lt;&gt;"))))</f>
        <v>36</v>
      </c>
      <c r="G19" s="41"/>
      <c r="H19" s="177"/>
      <c r="I19" s="177"/>
      <c r="J19" s="177"/>
      <c r="K19" s="177"/>
      <c r="L19" s="177"/>
      <c r="M19" s="177"/>
      <c r="N19" s="79"/>
    </row>
    <row r="20" spans="1:18" ht="24.95" customHeight="1" x14ac:dyDescent="0.3">
      <c r="A20" s="178"/>
      <c r="B20" s="138" t="s">
        <v>75</v>
      </c>
      <c r="C20" s="136"/>
      <c r="D20" s="40">
        <f>D19/D4*100</f>
        <v>100</v>
      </c>
      <c r="E20" s="35" t="s">
        <v>76</v>
      </c>
      <c r="F20" s="40">
        <f>F19/F4*100</f>
        <v>100</v>
      </c>
      <c r="G20" s="42"/>
      <c r="H20" s="177"/>
      <c r="I20" s="177"/>
      <c r="J20" s="177"/>
      <c r="K20" s="177"/>
      <c r="L20" s="177"/>
      <c r="M20" s="177"/>
      <c r="N20" s="47"/>
    </row>
    <row r="21" spans="1:18" ht="25.5" customHeight="1" x14ac:dyDescent="0.2">
      <c r="A21" s="178"/>
      <c r="B21" s="149" t="s">
        <v>39</v>
      </c>
      <c r="C21" s="149"/>
      <c r="D21" s="149"/>
      <c r="E21" s="149"/>
      <c r="F21" s="150"/>
      <c r="G21" s="106"/>
      <c r="H21" s="177"/>
      <c r="I21" s="177"/>
      <c r="J21" s="177"/>
      <c r="K21" s="177"/>
      <c r="L21" s="177"/>
      <c r="M21" s="177"/>
      <c r="N21" s="47"/>
      <c r="R21" s="19" t="s">
        <v>57</v>
      </c>
    </row>
    <row r="22" spans="1:18" ht="24" customHeight="1" x14ac:dyDescent="0.2">
      <c r="A22" s="178"/>
      <c r="B22" s="180" t="s">
        <v>38</v>
      </c>
      <c r="C22" s="181"/>
      <c r="D22" s="43">
        <f t="array" ref="D22">SUMPRODUCT(IF(เก็บข้อมูลHRD!L7:L2070="มี",IF(เก็บข้อมูลHRD!B7:B2070&lt;&gt;"",1/COUNTIFS(เก็บข้อมูลHRD!B7:B2070,เก็บข้อมูลHRD!B7:B2070,เก็บข้อมูลHRD!L7:L2070,"มี",เก็บข้อมูลHRD!B7:B2070,"&lt;&gt;"))))</f>
        <v>78</v>
      </c>
      <c r="E22" s="35" t="s">
        <v>37</v>
      </c>
      <c r="F22" s="40">
        <f t="array" ref="F22">(D22/SUMPRODUCT((เก็บข้อมูลHRD!B7:B2070&lt;&gt;"")/COUNTIF(เก็บข้อมูลHRD!B7:B2070,เก็บข้อมูลHRD!B7:B2070&amp;"")))*100</f>
        <v>100</v>
      </c>
      <c r="G22" s="47"/>
      <c r="H22" s="177"/>
      <c r="I22" s="177"/>
      <c r="J22" s="177"/>
      <c r="K22" s="177"/>
      <c r="L22" s="177"/>
      <c r="M22" s="177"/>
      <c r="N22" s="47"/>
    </row>
    <row r="23" spans="1:18" ht="21" x14ac:dyDescent="0.2">
      <c r="A23" s="178"/>
      <c r="B23" s="149" t="s">
        <v>41</v>
      </c>
      <c r="C23" s="149"/>
      <c r="D23" s="149"/>
      <c r="E23" s="149"/>
      <c r="F23" s="150"/>
      <c r="G23" s="47"/>
      <c r="H23" s="177"/>
      <c r="I23" s="177"/>
      <c r="J23" s="177"/>
      <c r="K23" s="177"/>
      <c r="L23" s="177"/>
      <c r="M23" s="177"/>
      <c r="N23" s="47"/>
    </row>
    <row r="24" spans="1:18" ht="21.75" customHeight="1" x14ac:dyDescent="0.2">
      <c r="A24" s="178"/>
      <c r="B24" s="180" t="s">
        <v>42</v>
      </c>
      <c r="C24" s="181"/>
      <c r="D24" s="44">
        <f t="array" ref="D24">SUM(เก็บข้อมูลHRD!K7:K2070)</f>
        <v>0</v>
      </c>
      <c r="E24" s="45" t="s">
        <v>58</v>
      </c>
      <c r="F24" s="46" t="e">
        <f t="array" ref="F24">AVERAGEIF(เก็บข้อมูลHRD!K7:K2070,"&lt;&gt;0")</f>
        <v>#DIV/0!</v>
      </c>
      <c r="G24" s="47"/>
      <c r="H24" s="174" t="s">
        <v>61</v>
      </c>
      <c r="I24" s="174"/>
      <c r="J24" s="174"/>
      <c r="K24" s="174"/>
      <c r="L24" s="174"/>
      <c r="M24" s="47"/>
      <c r="N24" s="47"/>
    </row>
    <row r="25" spans="1:18" x14ac:dyDescent="0.2">
      <c r="B25" s="131"/>
      <c r="C25" s="131"/>
      <c r="D25" s="131"/>
      <c r="E25" s="131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opLeftCell="A75" workbookViewId="0">
      <selection activeCell="B87" sqref="B87"/>
    </sheetView>
  </sheetViews>
  <sheetFormatPr defaultColWidth="9" defaultRowHeight="22.5" x14ac:dyDescent="0.35"/>
  <cols>
    <col min="1" max="1" width="10.375" style="98" customWidth="1"/>
    <col min="2" max="2" width="42" style="99" customWidth="1"/>
    <col min="3" max="3" width="37.625" style="100" customWidth="1"/>
    <col min="4" max="4" width="44.75" style="98" customWidth="1"/>
    <col min="5" max="16384" width="9" style="81"/>
  </cols>
  <sheetData>
    <row r="1" spans="1:4" ht="36" x14ac:dyDescent="0.65">
      <c r="A1" s="183" t="s">
        <v>64</v>
      </c>
      <c r="B1" s="183"/>
      <c r="C1" s="183"/>
      <c r="D1" s="183"/>
    </row>
    <row r="2" spans="1:4" ht="92.25" customHeight="1" x14ac:dyDescent="0.35">
      <c r="A2" s="182" t="s">
        <v>73</v>
      </c>
      <c r="B2" s="182"/>
      <c r="C2" s="182"/>
      <c r="D2" s="182"/>
    </row>
    <row r="3" spans="1:4" ht="186.75" customHeight="1" x14ac:dyDescent="0.35">
      <c r="A3" s="182" t="s">
        <v>70</v>
      </c>
      <c r="B3" s="182"/>
      <c r="C3" s="182"/>
      <c r="D3" s="182"/>
    </row>
    <row r="4" spans="1:4" s="85" customFormat="1" ht="45" x14ac:dyDescent="0.2">
      <c r="A4" s="82" t="s">
        <v>56</v>
      </c>
      <c r="B4" s="83" t="s">
        <v>62</v>
      </c>
      <c r="C4" s="84" t="s">
        <v>1</v>
      </c>
      <c r="D4" s="86" t="s">
        <v>65</v>
      </c>
    </row>
    <row r="5" spans="1:4" x14ac:dyDescent="0.35">
      <c r="A5" s="94">
        <v>1</v>
      </c>
      <c r="B5" s="107" t="s">
        <v>77</v>
      </c>
      <c r="C5" s="112" t="s">
        <v>135</v>
      </c>
      <c r="D5" s="97" t="str">
        <f>IF(COUNTIF(เก็บข้อมูลHRD!$B$7:$B$2070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94">
        <v>2</v>
      </c>
      <c r="B6" s="107" t="s">
        <v>78</v>
      </c>
      <c r="C6" s="113" t="s">
        <v>136</v>
      </c>
      <c r="D6" s="97" t="str">
        <f>IF(COUNTIF(เก็บข้อมูลHRD!$B$7:$B$2070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94">
        <v>3</v>
      </c>
      <c r="B7" s="107" t="s">
        <v>79</v>
      </c>
      <c r="C7" s="112" t="s">
        <v>137</v>
      </c>
      <c r="D7" s="97" t="str">
        <f>IF(COUNTIF(เก็บข้อมูลHRD!$B$7:$B$2070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94">
        <v>4</v>
      </c>
      <c r="B8" s="107" t="s">
        <v>80</v>
      </c>
      <c r="C8" s="112" t="s">
        <v>138</v>
      </c>
      <c r="D8" s="97" t="str">
        <f>IF(COUNTIF(เก็บข้อมูลHRD!$B$7:$B$2070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94">
        <v>5</v>
      </c>
      <c r="B9" s="107" t="s">
        <v>81</v>
      </c>
      <c r="C9" s="112" t="s">
        <v>139</v>
      </c>
      <c r="D9" s="97" t="str">
        <f>IF(COUNTIF(เก็บข้อมูลHRD!$B$7:$B$2070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94">
        <v>6</v>
      </c>
      <c r="B10" s="107" t="s">
        <v>82</v>
      </c>
      <c r="C10" s="113" t="s">
        <v>140</v>
      </c>
      <c r="D10" s="97" t="str">
        <f>IF(COUNTIF(เก็บข้อมูลHRD!$B$7:$B$2070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94">
        <v>7</v>
      </c>
      <c r="B11" s="107" t="s">
        <v>83</v>
      </c>
      <c r="C11" s="112" t="s">
        <v>141</v>
      </c>
      <c r="D11" s="97" t="str">
        <f>IF(COUNTIF(เก็บข้อมูลHRD!$B$7:$B$2070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94">
        <v>8</v>
      </c>
      <c r="B12" s="107" t="s">
        <v>84</v>
      </c>
      <c r="C12" s="114" t="s">
        <v>139</v>
      </c>
      <c r="D12" s="97" t="str">
        <f>IF(COUNTIF(เก็บข้อมูลHRD!$B$7:$B$2070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94">
        <v>9</v>
      </c>
      <c r="B13" s="107" t="s">
        <v>85</v>
      </c>
      <c r="C13" s="114" t="s">
        <v>66</v>
      </c>
      <c r="D13" s="97" t="str">
        <f>IF(COUNTIF(เก็บข้อมูลHRD!$B$7:$B$2070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94">
        <v>10</v>
      </c>
      <c r="B14" s="107" t="s">
        <v>86</v>
      </c>
      <c r="C14" s="114" t="s">
        <v>142</v>
      </c>
      <c r="D14" s="97" t="str">
        <f>IF(COUNTIF(เก็บข้อมูลHRD!$B$7:$B$2070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94">
        <v>11</v>
      </c>
      <c r="B15" s="107" t="s">
        <v>87</v>
      </c>
      <c r="C15" s="114" t="s">
        <v>143</v>
      </c>
      <c r="D15" s="97" t="str">
        <f>IF(COUNTIF(เก็บข้อมูลHRD!$B$7:$B$2070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94">
        <v>12</v>
      </c>
      <c r="B16" s="107" t="s">
        <v>88</v>
      </c>
      <c r="C16" s="114" t="s">
        <v>143</v>
      </c>
      <c r="D16" s="97" t="str">
        <f>IF(COUNTIF(เก็บข้อมูลHRD!$B$7:$B$2070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94">
        <v>13</v>
      </c>
      <c r="B17" s="107" t="s">
        <v>89</v>
      </c>
      <c r="C17" s="115" t="s">
        <v>143</v>
      </c>
      <c r="D17" s="97" t="str">
        <f>IF(COUNTIF(เก็บข้อมูลHRD!$B$7:$B$2070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94">
        <v>14</v>
      </c>
      <c r="B18" s="107" t="s">
        <v>90</v>
      </c>
      <c r="C18" s="114" t="s">
        <v>144</v>
      </c>
      <c r="D18" s="97" t="str">
        <f>IF(COUNTIF(เก็บข้อมูลHRD!$B$7:$B$2070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94">
        <v>15</v>
      </c>
      <c r="B19" s="107" t="s">
        <v>91</v>
      </c>
      <c r="C19" s="114" t="s">
        <v>143</v>
      </c>
      <c r="D19" s="97" t="str">
        <f>IF(COUNTIF(เก็บข้อมูลHRD!$B$7:$B$2070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94">
        <v>16</v>
      </c>
      <c r="B20" s="107" t="s">
        <v>92</v>
      </c>
      <c r="C20" s="116" t="s">
        <v>145</v>
      </c>
      <c r="D20" s="97" t="str">
        <f>IF(COUNTIF(เก็บข้อมูลHRD!$B$7:$B$2070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94">
        <v>17</v>
      </c>
      <c r="B21" s="107" t="s">
        <v>93</v>
      </c>
      <c r="C21" s="116" t="s">
        <v>138</v>
      </c>
      <c r="D21" s="97" t="str">
        <f>IF(COUNTIF(เก็บข้อมูลHRD!$B$7:$B$2070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94">
        <v>18</v>
      </c>
      <c r="B22" s="108" t="s">
        <v>94</v>
      </c>
      <c r="C22" s="115" t="s">
        <v>146</v>
      </c>
      <c r="D22" s="97" t="str">
        <f>IF(COUNTIF(เก็บข้อมูลHRD!$B$7:$B$2070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94">
        <v>19</v>
      </c>
      <c r="B23" s="108" t="s">
        <v>95</v>
      </c>
      <c r="C23" s="115" t="s">
        <v>146</v>
      </c>
      <c r="D23" s="97" t="str">
        <f>IF(COUNTIF(เก็บข้อมูลHRD!$B$7:$B$2070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94">
        <v>20</v>
      </c>
      <c r="B24" s="108" t="s">
        <v>96</v>
      </c>
      <c r="C24" s="115" t="s">
        <v>143</v>
      </c>
      <c r="D24" s="97" t="str">
        <f>IF(COUNTIF(เก็บข้อมูลHRD!$B$7:$B$2070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94">
        <v>21</v>
      </c>
      <c r="B25" s="107" t="s">
        <v>97</v>
      </c>
      <c r="C25" s="114" t="s">
        <v>144</v>
      </c>
      <c r="D25" s="97" t="str">
        <f>IF(COUNTIF(เก็บข้อมูลHRD!$B$7:$B$2070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94">
        <v>22</v>
      </c>
      <c r="B26" s="109" t="s">
        <v>98</v>
      </c>
      <c r="C26" s="116" t="s">
        <v>147</v>
      </c>
      <c r="D26" s="97" t="str">
        <f>IF(COUNTIF(เก็บข้อมูลHRD!$B$7:$B$2070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94">
        <v>23</v>
      </c>
      <c r="B27" s="107" t="s">
        <v>99</v>
      </c>
      <c r="C27" s="114" t="s">
        <v>148</v>
      </c>
      <c r="D27" s="97" t="str">
        <f>IF(COUNTIF(เก็บข้อมูลHRD!$B$7:$B$2070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94">
        <v>24</v>
      </c>
      <c r="B28" s="108" t="s">
        <v>100</v>
      </c>
      <c r="C28" s="115" t="s">
        <v>149</v>
      </c>
      <c r="D28" s="97" t="str">
        <f>IF(COUNTIF(เก็บข้อมูลHRD!$B$7:$B$2070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94">
        <v>25</v>
      </c>
      <c r="B29" s="108" t="s">
        <v>101</v>
      </c>
      <c r="C29" s="115" t="s">
        <v>143</v>
      </c>
      <c r="D29" s="97" t="str">
        <f>IF(COUNTIF(เก็บข้อมูลHRD!$B$7:$B$2070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35">
      <c r="A30" s="94">
        <v>26</v>
      </c>
      <c r="B30" s="107" t="s">
        <v>102</v>
      </c>
      <c r="C30" s="114" t="s">
        <v>144</v>
      </c>
      <c r="D30" s="97" t="str">
        <f>IF(COUNTIF(เก็บข้อมูลHRD!$B$7:$B$2070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35">
      <c r="A31" s="94">
        <v>27</v>
      </c>
      <c r="B31" s="107" t="s">
        <v>103</v>
      </c>
      <c r="C31" s="114" t="s">
        <v>144</v>
      </c>
      <c r="D31" s="97" t="str">
        <f>IF(COUNTIF(เก็บข้อมูลHRD!$B$7:$B$2070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35">
      <c r="A32" s="94">
        <v>28</v>
      </c>
      <c r="B32" s="110" t="s">
        <v>104</v>
      </c>
      <c r="C32" s="117" t="s">
        <v>144</v>
      </c>
      <c r="D32" s="97" t="str">
        <f>IF(COUNTIF(เก็บข้อมูลHRD!$B$7:$B$2070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35">
      <c r="A33" s="94">
        <v>29</v>
      </c>
      <c r="B33" s="108" t="s">
        <v>105</v>
      </c>
      <c r="C33" s="115" t="s">
        <v>144</v>
      </c>
      <c r="D33" s="97" t="str">
        <f>IF(COUNTIF(เก็บข้อมูลHRD!$B$7:$B$2070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35">
      <c r="A34" s="94">
        <v>30</v>
      </c>
      <c r="B34" s="108" t="s">
        <v>106</v>
      </c>
      <c r="C34" s="115" t="s">
        <v>150</v>
      </c>
      <c r="D34" s="97" t="str">
        <f>IF(COUNTIF(เก็บข้อมูลHRD!$B$7:$B$2070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35">
      <c r="A35" s="94">
        <v>31</v>
      </c>
      <c r="B35" s="108" t="s">
        <v>107</v>
      </c>
      <c r="C35" s="115" t="s">
        <v>143</v>
      </c>
      <c r="D35" s="97" t="str">
        <f>IF(COUNTIF(เก็บข้อมูลHRD!$B$7:$B$2070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35">
      <c r="A36" s="94">
        <v>32</v>
      </c>
      <c r="B36" s="108" t="s">
        <v>108</v>
      </c>
      <c r="C36" s="115" t="s">
        <v>151</v>
      </c>
      <c r="D36" s="97" t="str">
        <f>IF(COUNTIF(เก็บข้อมูลHRD!$B$7:$B$2070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35">
      <c r="A37" s="94">
        <v>33</v>
      </c>
      <c r="B37" s="108" t="s">
        <v>109</v>
      </c>
      <c r="C37" s="115" t="s">
        <v>143</v>
      </c>
      <c r="D37" s="97" t="str">
        <f>IF(COUNTIF(เก็บข้อมูลHRD!$B$7:$B$2070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35">
      <c r="A38" s="94">
        <v>34</v>
      </c>
      <c r="B38" s="107" t="s">
        <v>110</v>
      </c>
      <c r="C38" s="114" t="s">
        <v>152</v>
      </c>
      <c r="D38" s="97" t="str">
        <f>IF(COUNTIF(เก็บข้อมูลHRD!$B$7:$B$2070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35">
      <c r="A39" s="94">
        <v>35</v>
      </c>
      <c r="B39" s="107" t="s">
        <v>111</v>
      </c>
      <c r="C39" s="112" t="s">
        <v>66</v>
      </c>
      <c r="D39" s="97" t="str">
        <f>IF(COUNTIF(เก็บข้อมูลHRD!$B$7:$B$2070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35">
      <c r="A40" s="94">
        <v>36</v>
      </c>
      <c r="B40" s="108" t="s">
        <v>112</v>
      </c>
      <c r="C40" s="115" t="s">
        <v>143</v>
      </c>
      <c r="D40" s="97" t="str">
        <f>IF(COUNTIF(เก็บข้อมูลHRD!$B$7:$B$2070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35">
      <c r="A41" s="94">
        <v>37</v>
      </c>
      <c r="B41" s="107" t="s">
        <v>113</v>
      </c>
      <c r="C41" s="114" t="s">
        <v>139</v>
      </c>
      <c r="D41" s="97" t="str">
        <f>IF(COUNTIF(เก็บข้อมูลHRD!$B$7:$B$2070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35">
      <c r="A42" s="94">
        <v>38</v>
      </c>
      <c r="B42" s="107" t="s">
        <v>114</v>
      </c>
      <c r="C42" s="115" t="s">
        <v>143</v>
      </c>
      <c r="D42" s="97" t="str">
        <f>IF(COUNTIF(เก็บข้อมูลHRD!$B$7:$B$2070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35">
      <c r="A43" s="94">
        <v>39</v>
      </c>
      <c r="B43" s="107" t="s">
        <v>115</v>
      </c>
      <c r="C43" s="114" t="s">
        <v>66</v>
      </c>
      <c r="D43" s="97" t="str">
        <f>IF(COUNTIF(เก็บข้อมูลHRD!$B$7:$B$2070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35">
      <c r="A44" s="94">
        <v>40</v>
      </c>
      <c r="B44" s="107" t="s">
        <v>116</v>
      </c>
      <c r="C44" s="114" t="s">
        <v>199</v>
      </c>
      <c r="D44" s="97" t="str">
        <f>IF(COUNTIF(เก็บข้อมูลHRD!$B$7:$B$2070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35">
      <c r="A45" s="94">
        <v>41</v>
      </c>
      <c r="B45" s="108" t="s">
        <v>117</v>
      </c>
      <c r="C45" s="115" t="s">
        <v>143</v>
      </c>
      <c r="D45" s="97" t="str">
        <f>IF(COUNTIF(เก็บข้อมูลHRD!$B$7:$B$2070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35">
      <c r="A46" s="94">
        <v>42</v>
      </c>
      <c r="B46" s="107" t="s">
        <v>118</v>
      </c>
      <c r="C46" s="114" t="s">
        <v>153</v>
      </c>
      <c r="D46" s="97" t="str">
        <f>IF(COUNTIF(เก็บข้อมูลHRD!$B$7:$B$2070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35">
      <c r="A47" s="94">
        <v>43</v>
      </c>
      <c r="B47" s="107" t="s">
        <v>119</v>
      </c>
      <c r="C47" s="114" t="s">
        <v>66</v>
      </c>
      <c r="D47" s="97" t="str">
        <f>IF(COUNTIF(เก็บข้อมูลHRD!$B$7:$B$2070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35">
      <c r="A48" s="94">
        <v>44</v>
      </c>
      <c r="B48" s="108" t="s">
        <v>120</v>
      </c>
      <c r="C48" s="115" t="s">
        <v>143</v>
      </c>
      <c r="D48" s="97" t="str">
        <f>IF(COUNTIF(เก็บข้อมูลHRD!$B$7:$B$2070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35">
      <c r="A49" s="94">
        <v>45</v>
      </c>
      <c r="B49" s="107" t="s">
        <v>121</v>
      </c>
      <c r="C49" s="114" t="s">
        <v>154</v>
      </c>
      <c r="D49" s="97" t="str">
        <f>IF(COUNTIF(เก็บข้อมูลHRD!$B$7:$B$2070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35">
      <c r="A50" s="94">
        <v>46</v>
      </c>
      <c r="B50" s="107" t="s">
        <v>122</v>
      </c>
      <c r="C50" s="115" t="s">
        <v>143</v>
      </c>
      <c r="D50" s="97" t="str">
        <f>IF(COUNTIF(เก็บข้อมูลHRD!$B$7:$B$2070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35">
      <c r="A51" s="94">
        <v>47</v>
      </c>
      <c r="B51" s="107" t="s">
        <v>123</v>
      </c>
      <c r="C51" s="114" t="s">
        <v>155</v>
      </c>
      <c r="D51" s="97" t="str">
        <f>IF(COUNTIF(เก็บข้อมูลHRD!$B$7:$B$2070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35">
      <c r="A52" s="94">
        <v>48</v>
      </c>
      <c r="B52" s="107" t="s">
        <v>124</v>
      </c>
      <c r="C52" s="114" t="s">
        <v>66</v>
      </c>
      <c r="D52" s="97" t="str">
        <f>IF(COUNTIF(เก็บข้อมูลHRD!$B$7:$B$2070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35">
      <c r="A53" s="94">
        <v>49</v>
      </c>
      <c r="B53" s="108" t="s">
        <v>125</v>
      </c>
      <c r="C53" s="118" t="s">
        <v>156</v>
      </c>
      <c r="D53" s="97" t="str">
        <f>IF(COUNTIF(เก็บข้อมูลHRD!$B$7:$B$2070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35">
      <c r="A54" s="94">
        <v>50</v>
      </c>
      <c r="B54" s="108" t="s">
        <v>200</v>
      </c>
      <c r="C54" s="118" t="s">
        <v>143</v>
      </c>
      <c r="D54" s="97" t="str">
        <f>IF(COUNTIF(เก็บข้อมูลHRD!$B$7:$B$2070,B54),"ได้รับการพัฒนาแล้ว",IF(B54="","ป้อนรายชื่อบุคลากรเพิ่ม(ถ้ามี)","ยังไม่ได้รับการพัฒนา"))</f>
        <v>ยังไม่ได้รับการพัฒนา</v>
      </c>
    </row>
    <row r="55" spans="1:4" x14ac:dyDescent="0.35">
      <c r="A55" s="94">
        <v>51</v>
      </c>
      <c r="B55" s="107" t="s">
        <v>126</v>
      </c>
      <c r="C55" s="114" t="s">
        <v>157</v>
      </c>
      <c r="D55" s="97" t="str">
        <f>IF(COUNTIF(เก็บข้อมูลHRD!$B$7:$B$2070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35">
      <c r="A56" s="94">
        <v>52</v>
      </c>
      <c r="B56" s="107" t="s">
        <v>127</v>
      </c>
      <c r="C56" s="118" t="s">
        <v>201</v>
      </c>
      <c r="D56" s="97" t="str">
        <f>IF(COUNTIF(เก็บข้อมูลHRD!$B$7:$B$2070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35">
      <c r="A57" s="94">
        <v>53</v>
      </c>
      <c r="B57" s="108" t="s">
        <v>128</v>
      </c>
      <c r="C57" s="115" t="s">
        <v>158</v>
      </c>
      <c r="D57" s="97" t="str">
        <f>IF(COUNTIF(เก็บข้อมูลHRD!$B$7:$B$2070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35">
      <c r="A58" s="94">
        <v>54</v>
      </c>
      <c r="B58" s="108" t="s">
        <v>129</v>
      </c>
      <c r="C58" s="115" t="s">
        <v>143</v>
      </c>
      <c r="D58" s="97" t="str">
        <f>IF(COUNTIF(เก็บข้อมูลHRD!$B$7:$B$2070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35">
      <c r="A59" s="94">
        <v>55</v>
      </c>
      <c r="B59" s="107" t="s">
        <v>130</v>
      </c>
      <c r="C59" s="114" t="s">
        <v>159</v>
      </c>
      <c r="D59" s="97" t="str">
        <f>IF(COUNTIF(เก็บข้อมูลHRD!$B$7:$B$2070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35">
      <c r="A60" s="94">
        <v>56</v>
      </c>
      <c r="B60" s="108" t="s">
        <v>131</v>
      </c>
      <c r="C60" s="115" t="s">
        <v>158</v>
      </c>
      <c r="D60" s="97" t="str">
        <f>IF(COUNTIF(เก็บข้อมูลHRD!$B$7:$B$2070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35">
      <c r="A61" s="94">
        <v>57</v>
      </c>
      <c r="B61" s="108" t="s">
        <v>169</v>
      </c>
      <c r="C61" s="115" t="s">
        <v>158</v>
      </c>
      <c r="D61" s="97" t="str">
        <f>IF(COUNTIF(เก็บข้อมูลHRD!$B$7:$B$2070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35">
      <c r="A62" s="94">
        <v>58</v>
      </c>
      <c r="B62" s="108" t="s">
        <v>132</v>
      </c>
      <c r="C62" s="115" t="s">
        <v>160</v>
      </c>
      <c r="D62" s="97" t="str">
        <f>IF(COUNTIF(เก็บข้อมูลHRD!$B$7:$B$2070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35">
      <c r="A63" s="94">
        <v>59</v>
      </c>
      <c r="B63" s="108" t="s">
        <v>133</v>
      </c>
      <c r="C63" s="119" t="s">
        <v>138</v>
      </c>
      <c r="D63" s="97" t="str">
        <f>IF(COUNTIF(เก็บข้อมูลHRD!$B$7:$B$2070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35">
      <c r="A64" s="94">
        <v>60</v>
      </c>
      <c r="B64" s="111" t="s">
        <v>134</v>
      </c>
      <c r="C64" s="119" t="s">
        <v>156</v>
      </c>
      <c r="D64" s="97" t="str">
        <f>IF(COUNTIF(เก็บข้อมูลHRD!$B$7:$B$2070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35">
      <c r="A65" s="94">
        <v>61</v>
      </c>
      <c r="B65" s="107" t="s">
        <v>170</v>
      </c>
      <c r="C65" s="114" t="s">
        <v>161</v>
      </c>
      <c r="D65" s="97" t="str">
        <f>IF(COUNTIF(เก็บข้อมูลHRD!$B$7:$B$2070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35">
      <c r="A66" s="94">
        <v>62</v>
      </c>
      <c r="B66" s="107" t="s">
        <v>171</v>
      </c>
      <c r="C66" s="115" t="s">
        <v>143</v>
      </c>
      <c r="D66" s="97" t="str">
        <f>IF(COUNTIF(เก็บข้อมูลHRD!$B$7:$B$2070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35">
      <c r="A67" s="94">
        <v>63</v>
      </c>
      <c r="B67" s="107" t="s">
        <v>172</v>
      </c>
      <c r="C67" s="114" t="s">
        <v>162</v>
      </c>
      <c r="D67" s="97" t="str">
        <f>IF(COUNTIF(เก็บข้อมูลHRD!$B$7:$B$2070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35">
      <c r="A68" s="94">
        <v>64</v>
      </c>
      <c r="B68" s="107" t="s">
        <v>173</v>
      </c>
      <c r="C68" s="114" t="s">
        <v>139</v>
      </c>
      <c r="D68" s="97" t="str">
        <f>IF(COUNTIF(เก็บข้อมูลHRD!$B$7:$B$2070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35">
      <c r="A69" s="94">
        <v>65</v>
      </c>
      <c r="B69" s="108" t="s">
        <v>174</v>
      </c>
      <c r="C69" s="115" t="s">
        <v>143</v>
      </c>
      <c r="D69" s="97" t="str">
        <f>IF(COUNTIF(เก็บข้อมูลHRD!$B$7:$B$2070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35">
      <c r="A70" s="94">
        <v>66</v>
      </c>
      <c r="B70" s="108" t="s">
        <v>175</v>
      </c>
      <c r="C70" s="115" t="s">
        <v>158</v>
      </c>
      <c r="D70" s="97" t="str">
        <f>IF(COUNTIF(เก็บข้อมูลHRD!$B$7:$B$2070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35">
      <c r="A71" s="94">
        <v>67</v>
      </c>
      <c r="B71" s="107" t="s">
        <v>176</v>
      </c>
      <c r="C71" s="114" t="s">
        <v>163</v>
      </c>
      <c r="D71" s="97" t="str">
        <f>IF(COUNTIF(เก็บข้อมูลHRD!$B$7:$B$2070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35">
      <c r="A72" s="94">
        <v>68</v>
      </c>
      <c r="B72" s="107" t="s">
        <v>177</v>
      </c>
      <c r="C72" s="114" t="s">
        <v>66</v>
      </c>
      <c r="D72" s="97" t="str">
        <f>IF(COUNTIF(เก็บข้อมูลHRD!$B$7:$B$2070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35">
      <c r="A73" s="94">
        <v>69</v>
      </c>
      <c r="B73" s="107" t="s">
        <v>178</v>
      </c>
      <c r="C73" s="114" t="s">
        <v>143</v>
      </c>
      <c r="D73" s="97" t="str">
        <f>IF(COUNTIF(เก็บข้อมูลHRD!$B$7:$B$2070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35">
      <c r="A74" s="94">
        <v>70</v>
      </c>
      <c r="B74" s="107" t="s">
        <v>179</v>
      </c>
      <c r="C74" s="114" t="s">
        <v>164</v>
      </c>
      <c r="D74" s="97" t="str">
        <f>IF(COUNTIF(เก็บข้อมูลHRD!$B$7:$B$2070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35">
      <c r="A75" s="94">
        <v>71</v>
      </c>
      <c r="B75" s="107" t="s">
        <v>180</v>
      </c>
      <c r="C75" s="115" t="s">
        <v>143</v>
      </c>
      <c r="D75" s="97" t="str">
        <f>IF(COUNTIF(เก็บข้อมูลHRD!$B$7:$B$2070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35">
      <c r="A76" s="94">
        <v>72</v>
      </c>
      <c r="B76" s="107" t="s">
        <v>181</v>
      </c>
      <c r="C76" s="114" t="s">
        <v>165</v>
      </c>
      <c r="D76" s="97" t="str">
        <f>IF(COUNTIF(เก็บข้อมูลHRD!$B$7:$B$2070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 x14ac:dyDescent="0.35">
      <c r="A77" s="94">
        <v>73</v>
      </c>
      <c r="B77" s="107" t="s">
        <v>182</v>
      </c>
      <c r="C77" s="114" t="s">
        <v>166</v>
      </c>
      <c r="D77" s="97" t="str">
        <f>IF(COUNTIF(เก็บข้อมูลHRD!$B$7:$B$2070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 x14ac:dyDescent="0.35">
      <c r="A78" s="94">
        <v>74</v>
      </c>
      <c r="B78" s="107" t="s">
        <v>202</v>
      </c>
      <c r="C78" s="114" t="s">
        <v>143</v>
      </c>
      <c r="D78" s="97" t="str">
        <f>IF(COUNTIF(เก็บข้อมูลHRD!$B$7:$B$2070,B78),"ได้รับการพัฒนาแล้ว",IF(B78="","ป้อนรายชื่อบุคลากรเพิ่ม(ถ้ามี)","ยังไม่ได้รับการพัฒนา"))</f>
        <v>ยังไม่ได้รับการพัฒนา</v>
      </c>
    </row>
    <row r="79" spans="1:4" x14ac:dyDescent="0.35">
      <c r="A79" s="94">
        <v>75</v>
      </c>
      <c r="B79" s="107" t="s">
        <v>183</v>
      </c>
      <c r="C79" s="115" t="s">
        <v>143</v>
      </c>
      <c r="D79" s="97" t="str">
        <f>IF(COUNTIF(เก็บข้อมูลHRD!$B$7:$B$2070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 x14ac:dyDescent="0.35">
      <c r="A80" s="94">
        <v>76</v>
      </c>
      <c r="B80" s="120" t="s">
        <v>184</v>
      </c>
      <c r="C80" s="114" t="s">
        <v>167</v>
      </c>
      <c r="D80" s="97" t="str">
        <f>IF(COUNTIF(เก็บข้อมูลHRD!$B$7:$B$2070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 x14ac:dyDescent="0.35">
      <c r="A81" s="94">
        <v>77</v>
      </c>
      <c r="B81" s="107" t="s">
        <v>185</v>
      </c>
      <c r="C81" s="114" t="s">
        <v>168</v>
      </c>
      <c r="D81" s="97" t="str">
        <f>IF(COUNTIF(เก็บข้อมูลHRD!$B$7:$B$2070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 x14ac:dyDescent="0.35">
      <c r="A82" s="94">
        <v>78</v>
      </c>
      <c r="B82" s="107" t="s">
        <v>186</v>
      </c>
      <c r="C82" s="114" t="s">
        <v>66</v>
      </c>
      <c r="D82" s="97" t="str">
        <f>IF(COUNTIF(เก็บข้อมูลHRD!$B$7:$B$2070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 x14ac:dyDescent="0.35">
      <c r="A83" s="94">
        <v>79</v>
      </c>
      <c r="B83" s="95"/>
      <c r="C83" s="96"/>
      <c r="D83" s="97" t="str">
        <f>IF(COUNTIF(เก็บข้อมูลHRD!$B$7:$B$2070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35">
      <c r="A84" s="94">
        <v>80</v>
      </c>
      <c r="B84" s="95"/>
      <c r="C84" s="96"/>
      <c r="D84" s="97" t="str">
        <f>IF(COUNTIF(เก็บข้อมูลHRD!$B$7:$B$2070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35">
      <c r="A85" s="94">
        <v>81</v>
      </c>
      <c r="B85" s="95"/>
      <c r="C85" s="96"/>
      <c r="D85" s="97" t="str">
        <f>IF(COUNTIF(เก็บข้อมูลHRD!$B$7:$B$2070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35">
      <c r="A86" s="94">
        <v>82</v>
      </c>
      <c r="B86" s="95"/>
      <c r="C86" s="96"/>
      <c r="D86" s="97" t="str">
        <f>IF(COUNTIF(เก็บข้อมูลHRD!$B$7:$B$2070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35">
      <c r="A87" s="94">
        <v>83</v>
      </c>
      <c r="B87" s="95"/>
      <c r="C87" s="96"/>
      <c r="D87" s="97" t="str">
        <f>IF(COUNTIF(เก็บข้อมูลHRD!$B$7:$B$2070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35">
      <c r="A88" s="94">
        <v>84</v>
      </c>
      <c r="B88" s="95"/>
      <c r="C88" s="96"/>
      <c r="D88" s="97" t="str">
        <f>IF(COUNTIF(เก็บข้อมูลHRD!$B$7:$B$2070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94">
        <v>85</v>
      </c>
      <c r="B89" s="95"/>
      <c r="C89" s="96"/>
      <c r="D89" s="97" t="str">
        <f>IF(COUNTIF(เก็บข้อมูลHRD!$B$7:$B$2070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94">
        <v>86</v>
      </c>
      <c r="B90" s="95"/>
      <c r="C90" s="96"/>
      <c r="D90" s="97" t="str">
        <f>IF(COUNTIF(เก็บข้อมูลHRD!$B$7:$B$2070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94">
        <v>87</v>
      </c>
      <c r="B91" s="95"/>
      <c r="C91" s="96"/>
      <c r="D91" s="97" t="str">
        <f>IF(COUNTIF(เก็บข้อมูลHRD!$B$7:$B$2070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94">
        <v>88</v>
      </c>
      <c r="B92" s="95"/>
      <c r="C92" s="96"/>
      <c r="D92" s="97" t="str">
        <f>IF(COUNTIF(เก็บข้อมูลHRD!$B$7:$B$2070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94">
        <v>89</v>
      </c>
      <c r="B93" s="95"/>
      <c r="C93" s="96"/>
      <c r="D93" s="97" t="str">
        <f>IF(COUNTIF(เก็บข้อมูลHRD!$B$7:$B$2070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94">
        <v>90</v>
      </c>
      <c r="B94" s="95"/>
      <c r="C94" s="96"/>
      <c r="D94" s="97" t="str">
        <f>IF(COUNTIF(เก็บข้อมูลHRD!$B$7:$B$2070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94">
        <v>91</v>
      </c>
      <c r="B95" s="95"/>
      <c r="C95" s="96"/>
      <c r="D95" s="97" t="str">
        <f>IF(COUNTIF(เก็บข้อมูลHRD!$B$7:$B$2070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94">
        <v>92</v>
      </c>
      <c r="B96" s="95"/>
      <c r="C96" s="96"/>
      <c r="D96" s="97" t="str">
        <f>IF(COUNTIF(เก็บข้อมูลHRD!$B$7:$B$2070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94">
        <v>93</v>
      </c>
      <c r="B97" s="95"/>
      <c r="C97" s="96"/>
      <c r="D97" s="97" t="str">
        <f>IF(COUNTIF(เก็บข้อมูลHRD!$B$7:$B$2070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94">
        <v>94</v>
      </c>
      <c r="B98" s="95"/>
      <c r="C98" s="96"/>
      <c r="D98" s="97" t="str">
        <f>IF(COUNTIF(เก็บข้อมูลHRD!$B$7:$B$2070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94">
        <v>95</v>
      </c>
      <c r="B99" s="95"/>
      <c r="C99" s="96"/>
      <c r="D99" s="97" t="str">
        <f>IF(COUNTIF(เก็บข้อมูลHRD!$B$7:$B$2070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94">
        <v>96</v>
      </c>
      <c r="B100" s="95"/>
      <c r="C100" s="96"/>
      <c r="D100" s="97" t="str">
        <f>IF(COUNTIF(เก็บข้อมูลHRD!$B$7:$B$2070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94">
        <v>97</v>
      </c>
      <c r="B101" s="95"/>
      <c r="C101" s="96"/>
      <c r="D101" s="97" t="str">
        <f>IF(COUNTIF(เก็บข้อมูลHRD!$B$7:$B$2070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94">
        <v>98</v>
      </c>
      <c r="B102" s="95"/>
      <c r="C102" s="96"/>
      <c r="D102" s="97" t="str">
        <f>IF(COUNTIF(เก็บข้อมูลHRD!$B$7:$B$2070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94">
        <v>99</v>
      </c>
      <c r="B103" s="95"/>
      <c r="C103" s="96"/>
      <c r="D103" s="97" t="str">
        <f>IF(COUNTIF(เก็บข้อมูลHRD!$B$7:$B$2070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94">
        <v>100</v>
      </c>
      <c r="B104" s="95"/>
      <c r="C104" s="96"/>
      <c r="D104" s="97" t="str">
        <f>IF(COUNTIF(เก็บข้อมูลHRD!$B$7:$B$2070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94">
        <v>101</v>
      </c>
      <c r="B105" s="95"/>
      <c r="C105" s="96"/>
      <c r="D105" s="97" t="str">
        <f>IF(COUNTIF(เก็บข้อมูลHRD!$B$7:$B$2070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94">
        <v>102</v>
      </c>
      <c r="B106" s="95"/>
      <c r="C106" s="96"/>
      <c r="D106" s="97" t="str">
        <f>IF(COUNTIF(เก็บข้อมูลHRD!$B$7:$B$2070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94">
        <v>103</v>
      </c>
      <c r="B107" s="95"/>
      <c r="C107" s="96"/>
      <c r="D107" s="97" t="str">
        <f>IF(COUNTIF(เก็บข้อมูลHRD!$B$7:$B$2070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94">
        <v>104</v>
      </c>
      <c r="B108" s="95"/>
      <c r="C108" s="96"/>
      <c r="D108" s="97" t="str">
        <f>IF(COUNTIF(เก็บข้อมูลHRD!$B$7:$B$2070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94">
        <v>105</v>
      </c>
      <c r="B109" s="95"/>
      <c r="C109" s="96"/>
      <c r="D109" s="97" t="str">
        <f>IF(COUNTIF(เก็บข้อมูลHRD!$B$7:$B$2070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94">
        <v>106</v>
      </c>
      <c r="B110" s="95"/>
      <c r="C110" s="96"/>
      <c r="D110" s="97" t="str">
        <f>IF(COUNTIF(เก็บข้อมูลHRD!$B$7:$B$2070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94">
        <v>107</v>
      </c>
      <c r="B111" s="95"/>
      <c r="C111" s="96"/>
      <c r="D111" s="97" t="str">
        <f>IF(COUNTIF(เก็บข้อมูลHRD!$B$7:$B$2070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94">
        <v>108</v>
      </c>
      <c r="B112" s="95"/>
      <c r="C112" s="96"/>
      <c r="D112" s="97" t="str">
        <f>IF(COUNTIF(เก็บข้อมูลHRD!$B$7:$B$2070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94">
        <v>109</v>
      </c>
      <c r="B113" s="95"/>
      <c r="C113" s="96"/>
      <c r="D113" s="97" t="str">
        <f>IF(COUNTIF(เก็บข้อมูลHRD!$B$7:$B$2070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94">
        <v>110</v>
      </c>
      <c r="B114" s="95"/>
      <c r="C114" s="96"/>
      <c r="D114" s="97" t="str">
        <f>IF(COUNTIF(เก็บข้อมูลHRD!$B$7:$B$2070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94">
        <v>111</v>
      </c>
      <c r="B115" s="95"/>
      <c r="C115" s="96"/>
      <c r="D115" s="97" t="str">
        <f>IF(COUNTIF(เก็บข้อมูลHRD!$B$7:$B$2070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94">
        <v>112</v>
      </c>
      <c r="B116" s="95"/>
      <c r="C116" s="96"/>
      <c r="D116" s="97" t="str">
        <f>IF(COUNTIF(เก็บข้อมูลHRD!$B$7:$B$2070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94">
        <v>113</v>
      </c>
      <c r="B117" s="95"/>
      <c r="C117" s="96"/>
      <c r="D117" s="97" t="str">
        <f>IF(COUNTIF(เก็บข้อมูลHRD!$B$7:$B$2070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94">
        <v>114</v>
      </c>
      <c r="B118" s="95"/>
      <c r="C118" s="96"/>
      <c r="D118" s="97" t="str">
        <f>IF(COUNTIF(เก็บข้อมูลHRD!$B$7:$B$2070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94">
        <v>115</v>
      </c>
      <c r="B119" s="95"/>
      <c r="C119" s="96"/>
      <c r="D119" s="97" t="str">
        <f>IF(COUNTIF(เก็บข้อมูลHRD!$B$7:$B$2070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94">
        <v>116</v>
      </c>
      <c r="B120" s="95"/>
      <c r="C120" s="96"/>
      <c r="D120" s="97" t="str">
        <f>IF(COUNTIF(เก็บข้อมูลHRD!$B$7:$B$2070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94">
        <v>117</v>
      </c>
      <c r="B121" s="95"/>
      <c r="C121" s="96"/>
      <c r="D121" s="97" t="str">
        <f>IF(COUNTIF(เก็บข้อมูลHRD!$B$7:$B$2070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94">
        <v>118</v>
      </c>
      <c r="B122" s="95"/>
      <c r="C122" s="96"/>
      <c r="D122" s="97" t="str">
        <f>IF(COUNTIF(เก็บข้อมูลHRD!$B$7:$B$2070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94">
        <v>119</v>
      </c>
      <c r="B123" s="95"/>
      <c r="C123" s="96"/>
      <c r="D123" s="97" t="str">
        <f>IF(COUNTIF(เก็บข้อมูลHRD!$B$7:$B$2070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94">
        <v>120</v>
      </c>
      <c r="B124" s="95"/>
      <c r="C124" s="96"/>
      <c r="D124" s="97" t="str">
        <f>IF(COUNTIF(เก็บข้อมูลHRD!$B$7:$B$2070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94">
        <v>121</v>
      </c>
      <c r="B125" s="95"/>
      <c r="C125" s="96"/>
      <c r="D125" s="97" t="str">
        <f>IF(COUNTIF(เก็บข้อมูลHRD!$B$7:$B$2070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94">
        <v>122</v>
      </c>
      <c r="B126" s="95"/>
      <c r="C126" s="96"/>
      <c r="D126" s="97" t="str">
        <f>IF(COUNTIF(เก็บข้อมูลHRD!$B$7:$B$2070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94">
        <v>123</v>
      </c>
      <c r="B127" s="95"/>
      <c r="C127" s="96"/>
      <c r="D127" s="97" t="str">
        <f>IF(COUNTIF(เก็บข้อมูลHRD!$B$7:$B$2070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94">
        <v>124</v>
      </c>
      <c r="B128" s="95"/>
      <c r="C128" s="96"/>
      <c r="D128" s="97" t="str">
        <f>IF(COUNTIF(เก็บข้อมูลHRD!$B$7:$B$2070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94">
        <v>125</v>
      </c>
      <c r="B129" s="95"/>
      <c r="C129" s="96"/>
      <c r="D129" s="97" t="str">
        <f>IF(COUNTIF(เก็บข้อมูลHRD!$B$7:$B$2070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94">
        <v>126</v>
      </c>
      <c r="B130" s="95"/>
      <c r="C130" s="96"/>
      <c r="D130" s="97" t="str">
        <f>IF(COUNTIF(เก็บข้อมูลHRD!$B$7:$B$2070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94">
        <v>127</v>
      </c>
      <c r="B131" s="95"/>
      <c r="C131" s="96"/>
      <c r="D131" s="97" t="str">
        <f>IF(COUNTIF(เก็บข้อมูลHRD!$B$7:$B$2070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94">
        <v>128</v>
      </c>
      <c r="B132" s="95"/>
      <c r="C132" s="96"/>
      <c r="D132" s="97" t="str">
        <f>IF(COUNTIF(เก็บข้อมูลHRD!$B$7:$B$2070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94">
        <v>129</v>
      </c>
      <c r="B133" s="95"/>
      <c r="C133" s="96"/>
      <c r="D133" s="97" t="str">
        <f>IF(COUNTIF(เก็บข้อมูลHRD!$B$7:$B$2070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94">
        <v>130</v>
      </c>
      <c r="B134" s="95"/>
      <c r="C134" s="96"/>
      <c r="D134" s="97" t="str">
        <f>IF(COUNTIF(เก็บข้อมูลHRD!$B$7:$B$2070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94">
        <v>131</v>
      </c>
      <c r="B135" s="95"/>
      <c r="C135" s="96"/>
      <c r="D135" s="97" t="str">
        <f>IF(COUNTIF(เก็บข้อมูลHRD!$B$7:$B$2070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94">
        <v>132</v>
      </c>
      <c r="B136" s="95"/>
      <c r="C136" s="96"/>
      <c r="D136" s="97" t="str">
        <f>IF(COUNTIF(เก็บข้อมูลHRD!$B$7:$B$2070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94">
        <v>133</v>
      </c>
      <c r="B137" s="95"/>
      <c r="C137" s="96"/>
      <c r="D137" s="97" t="str">
        <f>IF(COUNTIF(เก็บข้อมูลHRD!$B$7:$B$2070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94">
        <v>134</v>
      </c>
      <c r="B138" s="95"/>
      <c r="C138" s="96"/>
      <c r="D138" s="97" t="str">
        <f>IF(COUNTIF(เก็บข้อมูลHRD!$B$7:$B$2070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94">
        <v>135</v>
      </c>
      <c r="B139" s="95"/>
      <c r="C139" s="96"/>
      <c r="D139" s="97" t="str">
        <f>IF(COUNTIF(เก็บข้อมูลHRD!$B$7:$B$2070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94">
        <v>136</v>
      </c>
      <c r="B140" s="95"/>
      <c r="C140" s="96"/>
      <c r="D140" s="97" t="str">
        <f>IF(COUNTIF(เก็บข้อมูลHRD!$B$7:$B$2070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94">
        <v>137</v>
      </c>
      <c r="B141" s="95"/>
      <c r="C141" s="96"/>
      <c r="D141" s="97" t="str">
        <f>IF(COUNTIF(เก็บข้อมูลHRD!$B$7:$B$2070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94">
        <v>138</v>
      </c>
      <c r="B142" s="95"/>
      <c r="C142" s="96"/>
      <c r="D142" s="97" t="str">
        <f>IF(COUNTIF(เก็บข้อมูลHRD!$B$7:$B$2070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94">
        <v>139</v>
      </c>
      <c r="B143" s="95"/>
      <c r="C143" s="96"/>
      <c r="D143" s="97" t="str">
        <f>IF(COUNTIF(เก็บข้อมูลHRD!$B$7:$B$2070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94">
        <v>140</v>
      </c>
      <c r="B144" s="95"/>
      <c r="C144" s="96"/>
      <c r="D144" s="97" t="str">
        <f>IF(COUNTIF(เก็บข้อมูลHRD!$B$7:$B$2070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94">
        <v>141</v>
      </c>
      <c r="B145" s="95"/>
      <c r="C145" s="96"/>
      <c r="D145" s="97" t="str">
        <f>IF(COUNTIF(เก็บข้อมูลHRD!$B$7:$B$2070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94">
        <v>142</v>
      </c>
      <c r="B146" s="95"/>
      <c r="C146" s="96"/>
      <c r="D146" s="97" t="str">
        <f>IF(COUNTIF(เก็บข้อมูลHRD!$B$7:$B$2070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94">
        <v>143</v>
      </c>
      <c r="B147" s="95"/>
      <c r="C147" s="96"/>
      <c r="D147" s="97" t="str">
        <f>IF(COUNTIF(เก็บข้อมูลHRD!$B$7:$B$2070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94">
        <v>144</v>
      </c>
      <c r="B148" s="95"/>
      <c r="C148" s="96"/>
      <c r="D148" s="97" t="str">
        <f>IF(COUNTIF(เก็บข้อมูลHRD!$B$7:$B$2070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94">
        <v>145</v>
      </c>
      <c r="B149" s="95"/>
      <c r="C149" s="96"/>
      <c r="D149" s="97" t="str">
        <f>IF(COUNTIF(เก็บข้อมูลHRD!$B$7:$B$2070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94">
        <v>146</v>
      </c>
      <c r="B150" s="95"/>
      <c r="C150" s="96"/>
      <c r="D150" s="97" t="str">
        <f>IF(COUNTIF(เก็บข้อมูลHRD!$B$7:$B$2070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94">
        <v>147</v>
      </c>
      <c r="B151" s="95"/>
      <c r="C151" s="96"/>
      <c r="D151" s="97" t="str">
        <f>IF(COUNTIF(เก็บข้อมูลHRD!$B$7:$B$2070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94">
        <v>148</v>
      </c>
      <c r="B152" s="95"/>
      <c r="C152" s="96"/>
      <c r="D152" s="97" t="str">
        <f>IF(COUNTIF(เก็บข้อมูลHRD!$B$7:$B$2070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94">
        <v>149</v>
      </c>
      <c r="B153" s="95"/>
      <c r="C153" s="96"/>
      <c r="D153" s="97" t="str">
        <f>IF(COUNTIF(เก็บข้อมูลHRD!$B$7:$B$2070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94">
        <v>150</v>
      </c>
      <c r="B154" s="95"/>
      <c r="C154" s="96"/>
      <c r="D154" s="97" t="str">
        <f>IF(COUNTIF(เก็บข้อมูลHRD!$B$7:$B$2070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2019-12-06T09:04:01Z</cp:lastPrinted>
  <dcterms:created xsi:type="dcterms:W3CDTF">2019-10-21T02:57:05Z</dcterms:created>
  <dcterms:modified xsi:type="dcterms:W3CDTF">2024-09-06T02:33:28Z</dcterms:modified>
</cp:coreProperties>
</file>