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-learningportalรอบ2ปี63\การอบรมพัฒนาตนเองด้วยสื่ออิเล็กทรอนิกส์\"/>
    </mc:Choice>
  </mc:AlternateContent>
  <xr:revisionPtr revIDLastSave="0" documentId="13_ncr:1_{090BFA7D-D43A-44EA-A462-960AD5764659}" xr6:coauthVersionLast="45" xr6:coauthVersionMax="45" xr10:uidLastSave="{00000000-0000-0000-0000-000000000000}"/>
  <bookViews>
    <workbookView xWindow="-12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เก็บข้อมูลHRD!$A$6:$P$105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เก็บข้อมูลHRD!$A$1:$M$122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9" i="3" l="1"/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<sst xmlns="http://schemas.openxmlformats.org/spreadsheetml/2006/main" count="1058" uniqueCount="221">
  <si>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</si>
  <si>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</si>
  <si>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</si>
  <si>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</si>
  <si>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</si>
  <si>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</si>
  <si>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</si>
  <si>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</si>
  <si>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</si>
  <si>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</si>
  <si>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</si>
  <si>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</si>
  <si>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</si>
  <si>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</si>
  <si>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</si>
  <si>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</si>
  <si>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</si>
  <si>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</si>
  <si>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</si>
  <si>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</si>
  <si>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</si>
  <si>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</si>
  <si>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</si>
  <si>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</si>
  <si>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</si>
  <si>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</si>
  <si>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</si>
  <si>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</si>
  <si>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</si>
  <si>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</si>
  <si>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</si>
  <si>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</si>
  <si>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</si>
  <si>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</si>
  <si>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</si>
  <si>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</si>
  <si>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</si>
  <si>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</si>
  <si>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</si>
  <si>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</si>
  <si>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</si>
  <si>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</si>
  <si>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</si>
  <si>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</si>
  <si>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</si>
  <si>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</si>
  <si>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</si>
  <si>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</si>
  <si>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</si>
  <si>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</si>
  <si>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</si>
  <si>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</si>
  <si>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</si>
  <si>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</si>
  <si>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</si>
  <si>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</si>
  <si>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</si>
  <si>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</si>
  <si>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</si>
  <si>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</si>
  <si>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</si>
  <si>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</si>
  <si>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</si>
  <si>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</si>
  <si>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</si>
  <si>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</si>
  <si>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</si>
  <si>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</si>
  <si>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</si>
  <si>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</si>
  <si>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</si>
  <si>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</si>
  <si>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</si>
  <si>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</si>
  <si>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</si>
  <si>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</si>
  <si>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ความรู้/ทักษะเฉพาะทางในสายงาน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</si>
  <si>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</si>
  <si>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</si>
  <si>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นายดำรงศักดิ์  วาทบัณฑิตกุล</t>
  </si>
  <si>
    <t>นางสาวภวนา  ทองทิพย์</t>
  </si>
  <si>
    <t>นางวาสิฏฐี บุดดี</t>
  </si>
  <si>
    <t>นายเขมวัฒน์  เบิกบาน</t>
  </si>
  <si>
    <t>นายพยุงศักดิ์  จันทะสาร</t>
  </si>
  <si>
    <t>นายมรกต  พรหมบุตร</t>
  </si>
  <si>
    <t>นายกิตติภพ เดชธนาธันยกร</t>
  </si>
  <si>
    <t>นายสมเกียรติ  อภัยบัณฑิตกุล</t>
  </si>
  <si>
    <t>นายอภิชัย  นาคีสังข์</t>
  </si>
  <si>
    <t>นาสาวปรารถนา  ทองอินทร์</t>
  </si>
  <si>
    <t>นางสาวทัศนีย์  อุดม</t>
  </si>
  <si>
    <t>นายธงชัย  พันธนาม</t>
  </si>
  <si>
    <t>นางอัมรี  จังอินทร์</t>
  </si>
  <si>
    <t>นายจามร  ผงผ่าน</t>
  </si>
  <si>
    <t>นางปริวรา  ศรีเสริม</t>
  </si>
  <si>
    <t>นายทรงพล  ที่อุปมา</t>
  </si>
  <si>
    <t>นายฉัฐวัสส์  บุตรวงค์</t>
  </si>
  <si>
    <t>นายเอกสิทธิ์ ไชยสิทธิ์</t>
  </si>
  <si>
    <t>นายจงรัก พันธ์แก่น</t>
  </si>
  <si>
    <t>นายวิโรฒ  กอกหวาน</t>
  </si>
  <si>
    <t>นางนิพล  พูลผล</t>
  </si>
  <si>
    <t>นายสุรศักดิ์  วงษ์ศรีมี</t>
  </si>
  <si>
    <t>นางสาวพิศมัย พงษ์วัน</t>
  </si>
  <si>
    <t>นายอภิภัทร  อุปสาร</t>
  </si>
  <si>
    <t>นายรักชาติ  พรมศาสตร์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</si>
  <si>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</si>
  <si>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</si>
  <si>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</si>
  <si>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</si>
  <si>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</si>
  <si>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นายสุวัจนธีร์  จันทร์เกื้อ</t>
  </si>
  <si>
    <t>นายชำนาญ  หะโท</t>
  </si>
  <si>
    <t>หัวหน้าฝ่ายบริหารทั่วไป</t>
  </si>
  <si>
    <t>เจ้าพนักงานธุรการชำนาญงาน</t>
  </si>
  <si>
    <t>เจ้าพนักงานการเงินและบัญชีปฏิบัติงาน</t>
  </si>
  <si>
    <t>หัวหน้ากลุ่มยุทธศาสตร์ฯ</t>
  </si>
  <si>
    <t>สัตวแพทย์ชำนาญงาน</t>
  </si>
  <si>
    <t>เจ้าพนักงานสัตวบาลปฏิบัติงาน</t>
  </si>
  <si>
    <t xml:space="preserve">เจ้าหน้าที่ระบบงานคอมพิวเตอร์ </t>
  </si>
  <si>
    <t>หัวหน้ากลุ่มพัฒนาสุขภาพสัตว์</t>
  </si>
  <si>
    <t>นายสัตวแพทย์ชำนาญการพิเศษ</t>
  </si>
  <si>
    <t>นายสัตวแพทย์ชำนาญการ</t>
  </si>
  <si>
    <t xml:space="preserve">นักวิทยาศาสตร์  </t>
  </si>
  <si>
    <t>เจ้าพนักงานสัตวบาล</t>
  </si>
  <si>
    <t>พนักงานผู้ช่วยสัตวบาล</t>
  </si>
  <si>
    <t>หัวหน้ากลุ่มพัฒนาคุณภาพสินค้าปศุสัตว์</t>
  </si>
  <si>
    <t>เจ้าพนักงานสัตวบาลชำนาญงาน</t>
  </si>
  <si>
    <t>นักวิชาการสัตบาล</t>
  </si>
  <si>
    <t>หัวหน้ากลุ่มส่งเสริมและพัฒนาการปศุสัตว์</t>
  </si>
  <si>
    <t>นักวิชาการสัตวบาลชำนาญการ</t>
  </si>
  <si>
    <t>นักวิเคราะห์นโยบายและแผน</t>
  </si>
  <si>
    <t>ปศุสัตว์อำเภอเมืองศรีสะเกษ</t>
  </si>
  <si>
    <t>นางสาวปนัดดา  ประมาพันธ์</t>
  </si>
  <si>
    <t>นายนพดล  อุทุมมาลา</t>
  </si>
  <si>
    <t>นายชัยวุฒิ  บุญรินทร์</t>
  </si>
  <si>
    <t>นายสวัสดิ์  กันแม้น</t>
  </si>
  <si>
    <t>นายสุมิตร  ตันตระกูล</t>
  </si>
  <si>
    <t>นายเอกลักษณ์  คำแสงดี</t>
  </si>
  <si>
    <t>นายชัยยุทธ โคตมา</t>
  </si>
  <si>
    <t>นายอนุศักดิ์  ศิริจันทร์</t>
  </si>
  <si>
    <t>นายนริส  ทวีศรี</t>
  </si>
  <si>
    <t>นางสาวเริ่มรัตน์  หอมใจ</t>
  </si>
  <si>
    <t>นายพงษ์ณริศ์  บริสุทธิ์</t>
  </si>
  <si>
    <t>นางสาวกัลยกร  หาญสิงห์</t>
  </si>
  <si>
    <t>นายสมชัย  เทียบคุณ</t>
  </si>
  <si>
    <t>นายธนิตพงษ์  แสงงาม</t>
  </si>
  <si>
    <t>นายก้องชัย  บุตรวงษ์</t>
  </si>
  <si>
    <t xml:space="preserve">เจ้าพนักงานสัตวบาล  </t>
  </si>
  <si>
    <t>ปศุสัตว์อำเภอกันทรารมย์</t>
  </si>
  <si>
    <t>ปศุสัตว์อำเภอยางชุมน้อย</t>
  </si>
  <si>
    <t>ปศุสัตว์อำเภอกันทรลักษ์</t>
  </si>
  <si>
    <t>รก.ปศุสัตว์อำเภอขุขันธ์</t>
  </si>
  <si>
    <t>รก.ปศุสัตว์อำเภอไพรบึง</t>
  </si>
  <si>
    <t>เสริมทักษะการเขียนหนังสือราชการ</t>
  </si>
  <si>
    <t>e-Learning</t>
  </si>
  <si>
    <t>สนง.ปศจ.ศรีสะเกษ</t>
  </si>
  <si>
    <t>1พ.ค.-31ก.ค.63</t>
  </si>
  <si>
    <t>13พ.ค.-31ก.ค.6</t>
  </si>
  <si>
    <t>1พ.ค.-31ก.ค63</t>
  </si>
  <si>
    <t>มี</t>
  </si>
  <si>
    <t>นางสาว โสภา คำไสย์</t>
  </si>
  <si>
    <t>นายราชวงษ์  ทองมนต์</t>
  </si>
  <si>
    <t>นายเทวัญ ศรีสุธัญญาวงศ์</t>
  </si>
  <si>
    <t>นายอุเทน บุญคำอาจหาญ</t>
  </si>
  <si>
    <t>นายวิสิทธิชัย  มณีสาร</t>
  </si>
  <si>
    <t>นายพิศิษฐ์  สุภาพ</t>
  </si>
  <si>
    <t>นายเรืองวิทย์  แก้วแสง</t>
  </si>
  <si>
    <t>นายพงศ์ภรณ์  บุญชิต</t>
  </si>
  <si>
    <t>นายสมหมาย สีหบุตร</t>
  </si>
  <si>
    <t>นายสมเกียรติ  อิ่มวุฒิ</t>
  </si>
  <si>
    <t>นายคงเดช  นาห่อม</t>
  </si>
  <si>
    <t>นายสุรศักดิ์  แสงอรุณ</t>
  </si>
  <si>
    <t>นายพีระยศ  แร่ทอง</t>
  </si>
  <si>
    <t>นางสาวเกศสุดา  กุลมีศรี</t>
  </si>
  <si>
    <t>นายอำพล  บุญทน</t>
  </si>
  <si>
    <t>นายรัฐพล  ไชยสุวรรณ</t>
  </si>
  <si>
    <t>ปศุสัตว์อำเภอปรางค์กู่</t>
  </si>
  <si>
    <t>ปศุสัตว์อำเภอขุนหาญ</t>
  </si>
  <si>
    <t>ปศุสัตว์อำเภอราษีไศล</t>
  </si>
  <si>
    <t>ปศุสัตว์อำเภออุทมพรพิสัย</t>
  </si>
  <si>
    <t>นายอพิมล  ตานุชนม์</t>
  </si>
  <si>
    <t>นายประพันธ์  โพธิ์เงิน</t>
  </si>
  <si>
    <t>นายรุ่งโรจน์  เปี่ยมรุ่งเรือง</t>
  </si>
  <si>
    <t>นายสุชาติ สุวรรณศรี</t>
  </si>
  <si>
    <t>นายปฎิญญา ธีระวิวัฒนกิจ</t>
  </si>
  <si>
    <t>นายธันยพงศ์ ก่อแก้ว</t>
  </si>
  <si>
    <t>นายบุญเลิศ  สุภาพันธ์</t>
  </si>
  <si>
    <t>นายสิริวัฒน์  กล่อมปัญญา</t>
  </si>
  <si>
    <t>นายสำราญ  แหวนวงษ์</t>
  </si>
  <si>
    <t>นางวราพร  พันธนาม</t>
  </si>
  <si>
    <t>นายสมชาย  ศรีอรุณ</t>
  </si>
  <si>
    <t>นายทินกร  แสงงาม</t>
  </si>
  <si>
    <t>นายประจักร  แนบเนียน</t>
  </si>
  <si>
    <t>นายสมควร ศรีชัย</t>
  </si>
  <si>
    <t>นางอรอนงค์  ประชาราษฏร์</t>
  </si>
  <si>
    <t>นายสุจินต์  ปรีชาเลิศศิริ</t>
  </si>
  <si>
    <t>นายกิติ  ร่มแก้ว</t>
  </si>
  <si>
    <t>นายบุญมี  จันทร์เทศ</t>
  </si>
  <si>
    <t>นายกิติพงษ์  สอดศรี</t>
  </si>
  <si>
    <t>นางสาวกุมภา  ยืนยง</t>
  </si>
  <si>
    <t>นายชินกฤต  บุญมาก</t>
  </si>
  <si>
    <t>นายปรัชญา  เรืองอมรวิวัฒน์</t>
  </si>
  <si>
    <t>นายสุรสิทธิ์  แหวนวงษ์</t>
  </si>
  <si>
    <t>ปศุสัตว์อำเภอห้วยทับทัน</t>
  </si>
  <si>
    <t>ปศุสัตว์อำเภอโนนคูณ</t>
  </si>
  <si>
    <t>ปศุสัตว์อำเภอศรีรัตนะ</t>
  </si>
  <si>
    <t>นายสัตวแพท์ชำนาญการ</t>
  </si>
  <si>
    <t>ปศุสัตว์อำเภอวังหิน</t>
  </si>
  <si>
    <t>น้กวิชาการสัตวบาลปฏิบัติการ</t>
  </si>
  <si>
    <t>ปศุสัตว์อำเภอเบญจลักษ์</t>
  </si>
  <si>
    <t>รก.ปศุสัตว์อำเภอพยุห์</t>
  </si>
  <si>
    <t>รก.ปศุสัตว์อำเภอบึงบูรพ์</t>
  </si>
  <si>
    <t>ปศุสัตว์อำเภอโพธิ์ศรีสุวรรณ</t>
  </si>
  <si>
    <t>รก.ปศุสัตว์อำเภอศิลาลาด</t>
  </si>
  <si>
    <t>รก.ปศุสัตว์อำเภอน้ำเกลี้ยง</t>
  </si>
  <si>
    <t>ปศุสัตว์อำเภอเมืองจันทร์</t>
  </si>
  <si>
    <t>รก.ปศุสัตว์อำเภอภูสิงห์</t>
  </si>
  <si>
    <t>นายดำรงศักดิ์ วาทบัณฑิตกุล</t>
  </si>
  <si>
    <t>นายธนวรรธน์  ศรีวะรมย์</t>
  </si>
  <si>
    <t>นางสาว โสภา คำใสย์</t>
  </si>
  <si>
    <t>นายธนวรรธน์ ศรีวะรมย์</t>
  </si>
  <si>
    <t>สำนักงานปศุสัตว์จังหวัดศรีสะเกษ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</si>
</sst>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8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8"/>
      <name val="TH SarabunPSK"/>
      <family val="2"/>
    </font>
    <font>
      <sz val="7"/>
      <name val="TH SarabunPSK"/>
      <family val="2"/>
    </font>
    <font>
      <sz val="8"/>
      <color theme="1"/>
      <name val="TH SarabunPSK"/>
      <family val="2"/>
    </font>
    <font>
      <shadow/>
      <sz val="14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horizontal="left"/>
    </xf>
    <xf numFmtId="0" fontId="27" fillId="0" borderId="11" xfId="0" applyFont="1" applyBorder="1"/>
    <xf numFmtId="0" fontId="27" fillId="0" borderId="9" xfId="0" applyFont="1" applyBorder="1"/>
    <xf numFmtId="0" fontId="19" fillId="0" borderId="4" xfId="0" applyFont="1" applyBorder="1" applyAlignment="1">
      <alignment horizontal="left"/>
    </xf>
    <xf numFmtId="0" fontId="19" fillId="0" borderId="4" xfId="0" applyFont="1" applyBorder="1"/>
    <xf numFmtId="0" fontId="54" fillId="0" borderId="4" xfId="0" applyFont="1" applyBorder="1"/>
    <xf numFmtId="0" fontId="54" fillId="0" borderId="4" xfId="0" applyFont="1" applyBorder="1" applyAlignment="1">
      <alignment horizontal="left"/>
    </xf>
    <xf numFmtId="0" fontId="54" fillId="0" borderId="9" xfId="0" applyFont="1" applyBorder="1"/>
    <xf numFmtId="0" fontId="55" fillId="0" borderId="4" xfId="0" applyFont="1" applyBorder="1"/>
    <xf numFmtId="0" fontId="56" fillId="0" borderId="4" xfId="0" applyFont="1" applyBorder="1" applyAlignment="1" applyProtection="1">
      <alignment horizontal="center" vertical="center" shrinkToFit="1"/>
      <protection locked="0"/>
    </xf>
    <xf numFmtId="187" fontId="56" fillId="0" borderId="5" xfId="0" applyNumberFormat="1" applyFont="1" applyBorder="1" applyAlignment="1" applyProtection="1">
      <alignment vertical="center" shrinkToFit="1"/>
      <protection locked="0"/>
    </xf>
    <xf numFmtId="0" fontId="57" fillId="0" borderId="4" xfId="0" applyFont="1" applyBorder="1"/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105"/>
  <sheetViews>
    <sheetView showGridLines="0" tabSelected="1" topLeftCell="B1" zoomScale="150" zoomScaleNormal="150" zoomScaleSheetLayoutView="90" zoomScalePageLayoutView="120" workbookViewId="0">
      <pane ySplit="6" topLeftCell="A80" activePane="bottomLeft" state="frozen"/>
      <selection pane="bottomLeft" activeCell="N81" sqref="N81"/>
    </sheetView>
  </sheetViews>
  <sheetFormatPr defaultRowHeight="21.95" customHeight="1" x14ac:dyDescent="0.2"/>
  <cols>
    <col min="1" max="1" width="3.125" style="91" customWidth="1"/>
    <col min="2" max="2" width="19.125" style="92" customWidth="1"/>
    <col min="3" max="3" width="14.125" style="93" customWidth="1"/>
    <col min="4" max="4" width="8.125" style="94" customWidth="1"/>
    <col min="5" max="5" width="25.5" style="93" customWidth="1"/>
    <col min="6" max="6" width="13.625" style="93" customWidth="1"/>
    <col min="7" max="7" width="12.5" style="93" customWidth="1"/>
    <col min="8" max="8" width="8.25" style="91" customWidth="1"/>
    <col min="9" max="9" width="7" style="93" customWidth="1"/>
    <col min="10" max="10" width="7" style="95" customWidth="1"/>
    <col min="11" max="11" width="6" style="96" customWidth="1"/>
    <col min="12" max="12" width="5.625" style="97" customWidth="1"/>
    <col min="13" max="13" width="5.75" style="98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45" t="s">
        <v>220</v>
      </c>
      <c r="D2" s="146"/>
      <c r="E2" s="147" t="s">
        <v>73</v>
      </c>
      <c r="F2" s="147"/>
      <c r="G2" s="147"/>
      <c r="H2" s="147"/>
      <c r="I2" s="147"/>
      <c r="J2" s="147"/>
      <c r="K2" s="147"/>
      <c r="L2" s="147"/>
      <c r="M2" s="147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50" t="s">
        <v>59</v>
      </c>
      <c r="C4" s="150"/>
      <c r="D4" s="111">
        <v>51</v>
      </c>
      <c r="E4" s="63" t="s">
        <v>60</v>
      </c>
      <c r="F4" s="111">
        <v>36</v>
      </c>
      <c r="G4" s="64" t="s">
        <v>47</v>
      </c>
      <c r="H4" s="128">
        <v>2563</v>
      </c>
      <c r="I4" s="125" t="s">
        <v>75</v>
      </c>
      <c r="J4" s="149" t="s">
        <v>216</v>
      </c>
      <c r="K4" s="149"/>
      <c r="L4" s="126" t="s">
        <v>45</v>
      </c>
      <c r="M4" s="127">
        <v>44075</v>
      </c>
    </row>
    <row r="5" spans="1:15" s="28" customFormat="1" ht="4.5" customHeight="1" x14ac:dyDescent="0.2">
      <c r="A5" s="65"/>
      <c r="B5" s="148"/>
      <c r="C5" s="14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69</v>
      </c>
      <c r="F6" s="75" t="s">
        <v>4</v>
      </c>
      <c r="G6" s="76" t="s">
        <v>5</v>
      </c>
      <c r="H6" s="73" t="s">
        <v>2</v>
      </c>
      <c r="I6" s="116" t="s">
        <v>43</v>
      </c>
      <c r="J6" s="117" t="s">
        <v>44</v>
      </c>
      <c r="K6" s="114" t="s">
        <v>71</v>
      </c>
      <c r="L6" s="115" t="s">
        <v>50</v>
      </c>
      <c r="M6" s="77" t="s">
        <v>6</v>
      </c>
      <c r="N6" s="14"/>
      <c r="O6" s="1"/>
    </row>
    <row r="7" spans="1:15" ht="21.95" customHeight="1" x14ac:dyDescent="0.3">
      <c r="A7" s="78">
        <v>1</v>
      </c>
      <c r="B7" s="132" t="s">
        <v>79</v>
      </c>
      <c r="C7" s="138" t="s">
        <v>111</v>
      </c>
      <c r="D7" s="79" t="s">
        <v>51</v>
      </c>
      <c r="E7" s="79" t="s">
        <v>152</v>
      </c>
      <c r="F7" s="79" t="s">
        <v>76</v>
      </c>
      <c r="G7" s="80" t="s">
        <v>153</v>
      </c>
      <c r="H7" s="142" t="s">
        <v>154</v>
      </c>
      <c r="I7" s="143" t="s">
        <v>155</v>
      </c>
      <c r="J7" s="81">
        <v>6</v>
      </c>
      <c r="K7" s="82"/>
      <c r="L7" s="78" t="s">
        <v>158</v>
      </c>
      <c r="M7" s="83">
        <v>2</v>
      </c>
    </row>
    <row r="8" spans="1:15" ht="21.95" customHeight="1" x14ac:dyDescent="0.3">
      <c r="A8" s="78">
        <v>2</v>
      </c>
      <c r="B8" s="132" t="s">
        <v>80</v>
      </c>
      <c r="C8" s="138" t="s">
        <v>112</v>
      </c>
      <c r="D8" s="85" t="s">
        <v>51</v>
      </c>
      <c r="E8" s="79" t="s">
        <v>152</v>
      </c>
      <c r="F8" s="85" t="s">
        <v>76</v>
      </c>
      <c r="G8" s="86" t="s">
        <v>153</v>
      </c>
      <c r="H8" s="142" t="s">
        <v>154</v>
      </c>
      <c r="I8" s="143" t="s">
        <v>156</v>
      </c>
      <c r="J8" s="81">
        <v>6</v>
      </c>
      <c r="K8" s="88"/>
      <c r="L8" s="78" t="s">
        <v>158</v>
      </c>
      <c r="M8" s="83">
        <v>2</v>
      </c>
    </row>
    <row r="9" spans="1:15" ht="21.95" customHeight="1" x14ac:dyDescent="0.3">
      <c r="A9" s="78">
        <v>3</v>
      </c>
      <c r="B9" s="132" t="s">
        <v>81</v>
      </c>
      <c r="C9" s="138" t="s">
        <v>113</v>
      </c>
      <c r="D9" s="85" t="s">
        <v>51</v>
      </c>
      <c r="E9" s="79" t="s">
        <v>152</v>
      </c>
      <c r="F9" s="85" t="s">
        <v>76</v>
      </c>
      <c r="G9" s="85" t="s">
        <v>153</v>
      </c>
      <c r="H9" s="142" t="s">
        <v>154</v>
      </c>
      <c r="I9" s="143" t="s">
        <v>155</v>
      </c>
      <c r="J9" s="81">
        <v>6</v>
      </c>
      <c r="K9" s="88"/>
      <c r="L9" s="78" t="s">
        <v>158</v>
      </c>
      <c r="M9" s="83">
        <v>2</v>
      </c>
    </row>
    <row r="10" spans="1:15" ht="21.95" customHeight="1" x14ac:dyDescent="0.3">
      <c r="A10" s="78">
        <v>4</v>
      </c>
      <c r="B10" s="132" t="s">
        <v>82</v>
      </c>
      <c r="C10" s="138" t="s">
        <v>114</v>
      </c>
      <c r="D10" s="85" t="s">
        <v>51</v>
      </c>
      <c r="E10" s="79" t="s">
        <v>152</v>
      </c>
      <c r="F10" s="85" t="s">
        <v>76</v>
      </c>
      <c r="G10" s="85" t="s">
        <v>153</v>
      </c>
      <c r="H10" s="142" t="s">
        <v>154</v>
      </c>
      <c r="I10" s="143" t="s">
        <v>155</v>
      </c>
      <c r="J10" s="81">
        <v>6</v>
      </c>
      <c r="K10" s="88"/>
      <c r="L10" s="78" t="s">
        <v>158</v>
      </c>
      <c r="M10" s="83">
        <v>2</v>
      </c>
    </row>
    <row r="11" spans="1:15" ht="21.95" customHeight="1" x14ac:dyDescent="0.3">
      <c r="A11" s="78">
        <v>5</v>
      </c>
      <c r="B11" s="132" t="s">
        <v>83</v>
      </c>
      <c r="C11" s="138" t="s">
        <v>115</v>
      </c>
      <c r="D11" s="85" t="s">
        <v>51</v>
      </c>
      <c r="E11" s="79" t="s">
        <v>152</v>
      </c>
      <c r="F11" s="85" t="s">
        <v>76</v>
      </c>
      <c r="G11" s="85" t="s">
        <v>153</v>
      </c>
      <c r="H11" s="142" t="s">
        <v>154</v>
      </c>
      <c r="I11" s="143" t="s">
        <v>155</v>
      </c>
      <c r="J11" s="81">
        <v>6</v>
      </c>
      <c r="K11" s="88"/>
      <c r="L11" s="78" t="s">
        <v>158</v>
      </c>
      <c r="M11" s="83">
        <v>2</v>
      </c>
    </row>
    <row r="12" spans="1:15" ht="21.95" customHeight="1" x14ac:dyDescent="0.3">
      <c r="A12" s="78">
        <v>6</v>
      </c>
      <c r="B12" s="132" t="s">
        <v>84</v>
      </c>
      <c r="C12" s="138" t="s">
        <v>116</v>
      </c>
      <c r="D12" s="85" t="s">
        <v>51</v>
      </c>
      <c r="E12" s="79" t="s">
        <v>152</v>
      </c>
      <c r="F12" s="85" t="s">
        <v>76</v>
      </c>
      <c r="G12" s="85" t="s">
        <v>153</v>
      </c>
      <c r="H12" s="142" t="s">
        <v>154</v>
      </c>
      <c r="I12" s="143" t="s">
        <v>155</v>
      </c>
      <c r="J12" s="81">
        <v>6</v>
      </c>
      <c r="K12" s="88"/>
      <c r="L12" s="78" t="s">
        <v>158</v>
      </c>
      <c r="M12" s="83">
        <v>2</v>
      </c>
    </row>
    <row r="13" spans="1:15" ht="21.95" customHeight="1" x14ac:dyDescent="0.3">
      <c r="A13" s="78">
        <v>7</v>
      </c>
      <c r="B13" s="132" t="s">
        <v>85</v>
      </c>
      <c r="C13" s="138" t="s">
        <v>117</v>
      </c>
      <c r="D13" s="85" t="s">
        <v>67</v>
      </c>
      <c r="E13" s="79" t="s">
        <v>152</v>
      </c>
      <c r="F13" s="85" t="s">
        <v>76</v>
      </c>
      <c r="G13" s="85" t="s">
        <v>153</v>
      </c>
      <c r="H13" s="142" t="s">
        <v>154</v>
      </c>
      <c r="I13" s="143" t="s">
        <v>155</v>
      </c>
      <c r="J13" s="81">
        <v>6</v>
      </c>
      <c r="K13" s="88"/>
      <c r="L13" s="78" t="s">
        <v>158</v>
      </c>
      <c r="M13" s="83">
        <v>2</v>
      </c>
    </row>
    <row r="14" spans="1:15" ht="21.95" customHeight="1" x14ac:dyDescent="0.3">
      <c r="A14" s="78">
        <v>8</v>
      </c>
      <c r="B14" s="132" t="s">
        <v>86</v>
      </c>
      <c r="C14" s="138" t="s">
        <v>118</v>
      </c>
      <c r="D14" s="85" t="s">
        <v>51</v>
      </c>
      <c r="E14" s="79" t="s">
        <v>152</v>
      </c>
      <c r="F14" s="85" t="s">
        <v>76</v>
      </c>
      <c r="G14" s="85" t="s">
        <v>153</v>
      </c>
      <c r="H14" s="142" t="s">
        <v>154</v>
      </c>
      <c r="I14" s="143" t="s">
        <v>155</v>
      </c>
      <c r="J14" s="81">
        <v>6</v>
      </c>
      <c r="K14" s="88"/>
      <c r="L14" s="78" t="s">
        <v>158</v>
      </c>
      <c r="M14" s="83">
        <v>2</v>
      </c>
    </row>
    <row r="15" spans="1:15" ht="21.95" customHeight="1" x14ac:dyDescent="0.3">
      <c r="A15" s="78">
        <v>9</v>
      </c>
      <c r="B15" s="132" t="s">
        <v>87</v>
      </c>
      <c r="C15" s="138" t="s">
        <v>119</v>
      </c>
      <c r="D15" s="85" t="s">
        <v>51</v>
      </c>
      <c r="E15" s="79" t="s">
        <v>152</v>
      </c>
      <c r="F15" s="85" t="s">
        <v>76</v>
      </c>
      <c r="G15" s="85" t="s">
        <v>153</v>
      </c>
      <c r="H15" s="142" t="s">
        <v>154</v>
      </c>
      <c r="I15" s="143" t="s">
        <v>155</v>
      </c>
      <c r="J15" s="81">
        <v>6</v>
      </c>
      <c r="K15" s="88"/>
      <c r="L15" s="78" t="s">
        <v>158</v>
      </c>
      <c r="M15" s="83">
        <v>2</v>
      </c>
    </row>
    <row r="16" spans="1:15" ht="21.95" customHeight="1" x14ac:dyDescent="0.3">
      <c r="A16" s="78">
        <v>10</v>
      </c>
      <c r="B16" s="132" t="s">
        <v>88</v>
      </c>
      <c r="C16" s="138" t="s">
        <v>120</v>
      </c>
      <c r="D16" s="85" t="s">
        <v>51</v>
      </c>
      <c r="E16" s="79" t="s">
        <v>152</v>
      </c>
      <c r="F16" s="85" t="s">
        <v>76</v>
      </c>
      <c r="G16" s="85" t="s">
        <v>153</v>
      </c>
      <c r="H16" s="142" t="s">
        <v>154</v>
      </c>
      <c r="I16" s="143" t="s">
        <v>155</v>
      </c>
      <c r="J16" s="81">
        <v>6</v>
      </c>
      <c r="K16" s="88"/>
      <c r="L16" s="78" t="s">
        <v>158</v>
      </c>
      <c r="M16" s="83">
        <v>2</v>
      </c>
    </row>
    <row r="17" spans="1:13" ht="21.95" customHeight="1" x14ac:dyDescent="0.3">
      <c r="A17" s="78">
        <v>11</v>
      </c>
      <c r="B17" s="132" t="s">
        <v>89</v>
      </c>
      <c r="C17" s="138" t="s">
        <v>121</v>
      </c>
      <c r="D17" s="85" t="s">
        <v>67</v>
      </c>
      <c r="E17" s="79" t="s">
        <v>152</v>
      </c>
      <c r="F17" s="85" t="s">
        <v>76</v>
      </c>
      <c r="G17" s="85" t="s">
        <v>153</v>
      </c>
      <c r="H17" s="142" t="s">
        <v>154</v>
      </c>
      <c r="I17" s="143" t="s">
        <v>155</v>
      </c>
      <c r="J17" s="81">
        <v>6</v>
      </c>
      <c r="K17" s="88"/>
      <c r="L17" s="78" t="s">
        <v>158</v>
      </c>
      <c r="M17" s="83">
        <v>2</v>
      </c>
    </row>
    <row r="18" spans="1:13" ht="21.95" customHeight="1" x14ac:dyDescent="0.3">
      <c r="A18" s="78">
        <v>12</v>
      </c>
      <c r="B18" s="132" t="s">
        <v>90</v>
      </c>
      <c r="C18" s="138" t="s">
        <v>122</v>
      </c>
      <c r="D18" s="85" t="s">
        <v>67</v>
      </c>
      <c r="E18" s="79" t="s">
        <v>152</v>
      </c>
      <c r="F18" s="85" t="s">
        <v>76</v>
      </c>
      <c r="G18" s="85" t="s">
        <v>153</v>
      </c>
      <c r="H18" s="142" t="s">
        <v>154</v>
      </c>
      <c r="I18" s="143" t="s">
        <v>155</v>
      </c>
      <c r="J18" s="81">
        <v>6</v>
      </c>
      <c r="K18" s="88"/>
      <c r="L18" s="78" t="s">
        <v>158</v>
      </c>
      <c r="M18" s="83">
        <v>2</v>
      </c>
    </row>
    <row r="19" spans="1:13" ht="21.95" customHeight="1" x14ac:dyDescent="0.3">
      <c r="A19" s="78">
        <v>13</v>
      </c>
      <c r="B19" s="132" t="s">
        <v>91</v>
      </c>
      <c r="C19" s="138" t="s">
        <v>122</v>
      </c>
      <c r="D19" s="85" t="s">
        <v>67</v>
      </c>
      <c r="E19" s="79" t="s">
        <v>152</v>
      </c>
      <c r="F19" s="85" t="s">
        <v>76</v>
      </c>
      <c r="G19" s="85" t="s">
        <v>153</v>
      </c>
      <c r="H19" s="142" t="s">
        <v>154</v>
      </c>
      <c r="I19" s="143" t="s">
        <v>155</v>
      </c>
      <c r="J19" s="81">
        <v>6</v>
      </c>
      <c r="K19" s="88"/>
      <c r="L19" s="78" t="s">
        <v>158</v>
      </c>
      <c r="M19" s="83">
        <v>2</v>
      </c>
    </row>
    <row r="20" spans="1:13" ht="21.95" customHeight="1" x14ac:dyDescent="0.3">
      <c r="A20" s="78">
        <v>14</v>
      </c>
      <c r="B20" s="132" t="s">
        <v>92</v>
      </c>
      <c r="C20" s="139" t="s">
        <v>122</v>
      </c>
      <c r="D20" s="85" t="s">
        <v>67</v>
      </c>
      <c r="E20" s="79" t="s">
        <v>152</v>
      </c>
      <c r="F20" s="85" t="s">
        <v>76</v>
      </c>
      <c r="G20" s="85" t="s">
        <v>153</v>
      </c>
      <c r="H20" s="142" t="s">
        <v>154</v>
      </c>
      <c r="I20" s="143" t="s">
        <v>155</v>
      </c>
      <c r="J20" s="81">
        <v>6</v>
      </c>
      <c r="K20" s="88"/>
      <c r="L20" s="78" t="s">
        <v>158</v>
      </c>
      <c r="M20" s="83">
        <v>2</v>
      </c>
    </row>
    <row r="21" spans="1:13" ht="21.95" customHeight="1" x14ac:dyDescent="0.3">
      <c r="A21" s="78">
        <v>15</v>
      </c>
      <c r="B21" s="132" t="s">
        <v>93</v>
      </c>
      <c r="C21" s="138" t="s">
        <v>123</v>
      </c>
      <c r="D21" s="85" t="s">
        <v>67</v>
      </c>
      <c r="E21" s="79" t="s">
        <v>152</v>
      </c>
      <c r="F21" s="85" t="s">
        <v>76</v>
      </c>
      <c r="G21" s="85" t="s">
        <v>153</v>
      </c>
      <c r="H21" s="142" t="s">
        <v>154</v>
      </c>
      <c r="I21" s="143" t="s">
        <v>155</v>
      </c>
      <c r="J21" s="81">
        <v>6</v>
      </c>
      <c r="K21" s="88"/>
      <c r="L21" s="78" t="s">
        <v>158</v>
      </c>
      <c r="M21" s="83">
        <v>2</v>
      </c>
    </row>
    <row r="22" spans="1:13" ht="21.95" customHeight="1" x14ac:dyDescent="0.3">
      <c r="A22" s="78">
        <v>16</v>
      </c>
      <c r="B22" s="132" t="s">
        <v>94</v>
      </c>
      <c r="C22" s="138" t="s">
        <v>124</v>
      </c>
      <c r="D22" s="85" t="s">
        <v>51</v>
      </c>
      <c r="E22" s="79" t="s">
        <v>152</v>
      </c>
      <c r="F22" s="85" t="s">
        <v>76</v>
      </c>
      <c r="G22" s="85" t="s">
        <v>153</v>
      </c>
      <c r="H22" s="142" t="s">
        <v>154</v>
      </c>
      <c r="I22" s="143" t="s">
        <v>155</v>
      </c>
      <c r="J22" s="81">
        <v>6</v>
      </c>
      <c r="K22" s="88"/>
      <c r="L22" s="78" t="s">
        <v>158</v>
      </c>
      <c r="M22" s="83">
        <v>2</v>
      </c>
    </row>
    <row r="23" spans="1:13" ht="21.95" customHeight="1" x14ac:dyDescent="0.3">
      <c r="A23" s="78">
        <v>17</v>
      </c>
      <c r="B23" s="132" t="s">
        <v>95</v>
      </c>
      <c r="C23" s="138" t="s">
        <v>125</v>
      </c>
      <c r="D23" s="85" t="s">
        <v>51</v>
      </c>
      <c r="E23" s="79" t="s">
        <v>152</v>
      </c>
      <c r="F23" s="85" t="s">
        <v>76</v>
      </c>
      <c r="G23" s="85" t="s">
        <v>153</v>
      </c>
      <c r="H23" s="142" t="s">
        <v>154</v>
      </c>
      <c r="I23" s="143" t="s">
        <v>155</v>
      </c>
      <c r="J23" s="81">
        <v>6</v>
      </c>
      <c r="K23" s="88"/>
      <c r="L23" s="78" t="s">
        <v>158</v>
      </c>
      <c r="M23" s="83">
        <v>2</v>
      </c>
    </row>
    <row r="24" spans="1:13" ht="21.95" customHeight="1" x14ac:dyDescent="0.3">
      <c r="A24" s="78">
        <v>18</v>
      </c>
      <c r="B24" s="133" t="s">
        <v>96</v>
      </c>
      <c r="C24" s="139" t="s">
        <v>126</v>
      </c>
      <c r="D24" s="85" t="s">
        <v>67</v>
      </c>
      <c r="E24" s="79" t="s">
        <v>152</v>
      </c>
      <c r="F24" s="85" t="s">
        <v>76</v>
      </c>
      <c r="G24" s="85" t="s">
        <v>153</v>
      </c>
      <c r="H24" s="142" t="s">
        <v>154</v>
      </c>
      <c r="I24" s="143" t="s">
        <v>155</v>
      </c>
      <c r="J24" s="81">
        <v>6</v>
      </c>
      <c r="K24" s="88"/>
      <c r="L24" s="78" t="s">
        <v>158</v>
      </c>
      <c r="M24" s="83">
        <v>2</v>
      </c>
    </row>
    <row r="25" spans="1:13" ht="21.95" customHeight="1" x14ac:dyDescent="0.3">
      <c r="A25" s="78">
        <v>19</v>
      </c>
      <c r="B25" s="133" t="s">
        <v>97</v>
      </c>
      <c r="C25" s="139" t="s">
        <v>126</v>
      </c>
      <c r="D25" s="85" t="s">
        <v>67</v>
      </c>
      <c r="E25" s="79" t="s">
        <v>152</v>
      </c>
      <c r="F25" s="85" t="s">
        <v>76</v>
      </c>
      <c r="G25" s="85" t="s">
        <v>153</v>
      </c>
      <c r="H25" s="142" t="s">
        <v>154</v>
      </c>
      <c r="I25" s="143" t="s">
        <v>155</v>
      </c>
      <c r="J25" s="81">
        <v>6</v>
      </c>
      <c r="K25" s="88"/>
      <c r="L25" s="78" t="s">
        <v>158</v>
      </c>
      <c r="M25" s="83">
        <v>2</v>
      </c>
    </row>
    <row r="26" spans="1:13" ht="21.95" customHeight="1" x14ac:dyDescent="0.3">
      <c r="A26" s="78">
        <v>20</v>
      </c>
      <c r="B26" s="133" t="s">
        <v>98</v>
      </c>
      <c r="C26" s="139" t="s">
        <v>122</v>
      </c>
      <c r="D26" s="85" t="s">
        <v>67</v>
      </c>
      <c r="E26" s="79" t="s">
        <v>152</v>
      </c>
      <c r="F26" s="85" t="s">
        <v>76</v>
      </c>
      <c r="G26" s="85" t="s">
        <v>153</v>
      </c>
      <c r="H26" s="142" t="s">
        <v>154</v>
      </c>
      <c r="I26" s="143" t="s">
        <v>155</v>
      </c>
      <c r="J26" s="81">
        <v>6</v>
      </c>
      <c r="K26" s="88"/>
      <c r="L26" s="78" t="s">
        <v>158</v>
      </c>
      <c r="M26" s="83">
        <v>2</v>
      </c>
    </row>
    <row r="27" spans="1:13" ht="21.95" customHeight="1" x14ac:dyDescent="0.3">
      <c r="A27" s="78">
        <v>21</v>
      </c>
      <c r="B27" s="132" t="s">
        <v>99</v>
      </c>
      <c r="C27" s="138" t="s">
        <v>123</v>
      </c>
      <c r="D27" s="85" t="s">
        <v>67</v>
      </c>
      <c r="E27" s="79" t="s">
        <v>152</v>
      </c>
      <c r="F27" s="85" t="s">
        <v>76</v>
      </c>
      <c r="G27" s="85" t="s">
        <v>153</v>
      </c>
      <c r="H27" s="142" t="s">
        <v>154</v>
      </c>
      <c r="I27" s="143" t="s">
        <v>155</v>
      </c>
      <c r="J27" s="81">
        <v>6</v>
      </c>
      <c r="K27" s="88"/>
      <c r="L27" s="78" t="s">
        <v>158</v>
      </c>
      <c r="M27" s="83">
        <v>2</v>
      </c>
    </row>
    <row r="28" spans="1:13" ht="21.95" customHeight="1" x14ac:dyDescent="0.3">
      <c r="A28" s="78">
        <v>22</v>
      </c>
      <c r="B28" s="134" t="s">
        <v>100</v>
      </c>
      <c r="C28" s="141" t="s">
        <v>127</v>
      </c>
      <c r="D28" s="85" t="s">
        <v>51</v>
      </c>
      <c r="E28" s="79" t="s">
        <v>152</v>
      </c>
      <c r="F28" s="85" t="s">
        <v>76</v>
      </c>
      <c r="G28" s="85" t="s">
        <v>153</v>
      </c>
      <c r="H28" s="142" t="s">
        <v>154</v>
      </c>
      <c r="I28" s="143" t="s">
        <v>155</v>
      </c>
      <c r="J28" s="81">
        <v>6</v>
      </c>
      <c r="K28" s="88"/>
      <c r="L28" s="78" t="s">
        <v>158</v>
      </c>
      <c r="M28" s="90">
        <v>2</v>
      </c>
    </row>
    <row r="29" spans="1:13" ht="21.95" customHeight="1" x14ac:dyDescent="0.3">
      <c r="A29" s="78">
        <v>23</v>
      </c>
      <c r="B29" s="134" t="s">
        <v>101</v>
      </c>
      <c r="C29" s="140" t="s">
        <v>128</v>
      </c>
      <c r="D29" s="85" t="s">
        <v>51</v>
      </c>
      <c r="E29" s="79" t="s">
        <v>152</v>
      </c>
      <c r="F29" s="85" t="s">
        <v>76</v>
      </c>
      <c r="G29" s="85" t="s">
        <v>153</v>
      </c>
      <c r="H29" s="142" t="s">
        <v>154</v>
      </c>
      <c r="I29" s="143" t="s">
        <v>155</v>
      </c>
      <c r="J29" s="81">
        <v>6</v>
      </c>
      <c r="K29" s="88"/>
      <c r="L29" s="78" t="s">
        <v>158</v>
      </c>
      <c r="M29" s="90">
        <v>2</v>
      </c>
    </row>
    <row r="30" spans="1:13" ht="21.95" customHeight="1" x14ac:dyDescent="0.3">
      <c r="A30" s="78">
        <v>24</v>
      </c>
      <c r="B30" s="132" t="s">
        <v>102</v>
      </c>
      <c r="C30" s="138" t="s">
        <v>125</v>
      </c>
      <c r="D30" s="85" t="s">
        <v>51</v>
      </c>
      <c r="E30" s="79" t="s">
        <v>152</v>
      </c>
      <c r="F30" s="85" t="s">
        <v>76</v>
      </c>
      <c r="G30" s="85" t="s">
        <v>153</v>
      </c>
      <c r="H30" s="142" t="s">
        <v>154</v>
      </c>
      <c r="I30" s="143" t="s">
        <v>155</v>
      </c>
      <c r="J30" s="81">
        <v>6</v>
      </c>
      <c r="K30" s="88"/>
      <c r="L30" s="78" t="s">
        <v>158</v>
      </c>
      <c r="M30" s="90">
        <v>2</v>
      </c>
    </row>
    <row r="31" spans="1:13" ht="21.95" customHeight="1" x14ac:dyDescent="0.3">
      <c r="A31" s="78">
        <v>25</v>
      </c>
      <c r="B31" s="133" t="s">
        <v>103</v>
      </c>
      <c r="C31" s="139" t="s">
        <v>129</v>
      </c>
      <c r="D31" s="85" t="s">
        <v>67</v>
      </c>
      <c r="E31" s="79" t="s">
        <v>152</v>
      </c>
      <c r="F31" s="85" t="s">
        <v>76</v>
      </c>
      <c r="G31" s="85" t="s">
        <v>153</v>
      </c>
      <c r="H31" s="142" t="s">
        <v>154</v>
      </c>
      <c r="I31" s="143" t="s">
        <v>155</v>
      </c>
      <c r="J31" s="81">
        <v>6</v>
      </c>
      <c r="K31" s="88"/>
      <c r="L31" s="78" t="s">
        <v>158</v>
      </c>
      <c r="M31" s="90">
        <v>2</v>
      </c>
    </row>
    <row r="32" spans="1:13" ht="21.95" customHeight="1" x14ac:dyDescent="0.3">
      <c r="A32" s="78">
        <v>26</v>
      </c>
      <c r="B32" s="133" t="s">
        <v>104</v>
      </c>
      <c r="C32" s="139" t="s">
        <v>122</v>
      </c>
      <c r="D32" s="85" t="s">
        <v>67</v>
      </c>
      <c r="E32" s="79" t="s">
        <v>152</v>
      </c>
      <c r="F32" s="85" t="s">
        <v>76</v>
      </c>
      <c r="G32" s="85" t="s">
        <v>153</v>
      </c>
      <c r="H32" s="142" t="s">
        <v>154</v>
      </c>
      <c r="I32" s="143" t="s">
        <v>157</v>
      </c>
      <c r="J32" s="81">
        <v>6</v>
      </c>
      <c r="K32" s="88"/>
      <c r="L32" s="78" t="s">
        <v>158</v>
      </c>
      <c r="M32" s="90">
        <v>2</v>
      </c>
    </row>
    <row r="33" spans="1:13" ht="21.95" customHeight="1" x14ac:dyDescent="0.3">
      <c r="A33" s="78">
        <v>27</v>
      </c>
      <c r="B33" s="132" t="s">
        <v>105</v>
      </c>
      <c r="C33" s="138" t="s">
        <v>123</v>
      </c>
      <c r="D33" s="85" t="s">
        <v>67</v>
      </c>
      <c r="E33" s="79" t="s">
        <v>152</v>
      </c>
      <c r="F33" s="85" t="s">
        <v>76</v>
      </c>
      <c r="G33" s="85" t="s">
        <v>153</v>
      </c>
      <c r="H33" s="142" t="s">
        <v>154</v>
      </c>
      <c r="I33" s="143" t="s">
        <v>155</v>
      </c>
      <c r="J33" s="81">
        <v>6</v>
      </c>
      <c r="K33" s="88"/>
      <c r="L33" s="78" t="s">
        <v>158</v>
      </c>
      <c r="M33" s="90">
        <v>2</v>
      </c>
    </row>
    <row r="34" spans="1:13" ht="21.95" customHeight="1" x14ac:dyDescent="0.3">
      <c r="A34" s="78">
        <v>28</v>
      </c>
      <c r="B34" s="132" t="s">
        <v>106</v>
      </c>
      <c r="C34" s="138" t="s">
        <v>123</v>
      </c>
      <c r="D34" s="85" t="s">
        <v>67</v>
      </c>
      <c r="E34" s="79" t="s">
        <v>152</v>
      </c>
      <c r="F34" s="85" t="s">
        <v>76</v>
      </c>
      <c r="G34" s="85" t="s">
        <v>153</v>
      </c>
      <c r="H34" s="142" t="s">
        <v>154</v>
      </c>
      <c r="I34" s="143" t="s">
        <v>155</v>
      </c>
      <c r="J34" s="81">
        <v>6</v>
      </c>
      <c r="K34" s="88"/>
      <c r="L34" s="78" t="s">
        <v>158</v>
      </c>
      <c r="M34" s="90">
        <v>2</v>
      </c>
    </row>
    <row r="35" spans="1:13" ht="21.95" customHeight="1" x14ac:dyDescent="0.3">
      <c r="A35" s="78">
        <v>29</v>
      </c>
      <c r="B35" s="135" t="s">
        <v>107</v>
      </c>
      <c r="C35" s="140" t="s">
        <v>123</v>
      </c>
      <c r="D35" s="85" t="s">
        <v>67</v>
      </c>
      <c r="E35" s="79" t="s">
        <v>152</v>
      </c>
      <c r="F35" s="85" t="s">
        <v>76</v>
      </c>
      <c r="G35" s="85" t="s">
        <v>153</v>
      </c>
      <c r="H35" s="142" t="s">
        <v>154</v>
      </c>
      <c r="I35" s="143" t="s">
        <v>155</v>
      </c>
      <c r="J35" s="81">
        <v>6</v>
      </c>
      <c r="K35" s="88"/>
      <c r="L35" s="78" t="s">
        <v>158</v>
      </c>
      <c r="M35" s="90">
        <v>2</v>
      </c>
    </row>
    <row r="36" spans="1:13" ht="21.95" customHeight="1" x14ac:dyDescent="0.3">
      <c r="A36" s="78">
        <v>30</v>
      </c>
      <c r="B36" s="133" t="s">
        <v>108</v>
      </c>
      <c r="C36" s="139" t="s">
        <v>123</v>
      </c>
      <c r="D36" s="85" t="s">
        <v>67</v>
      </c>
      <c r="E36" s="79" t="s">
        <v>152</v>
      </c>
      <c r="F36" s="85" t="s">
        <v>76</v>
      </c>
      <c r="G36" s="85" t="s">
        <v>153</v>
      </c>
      <c r="H36" s="142" t="s">
        <v>154</v>
      </c>
      <c r="I36" s="143" t="s">
        <v>155</v>
      </c>
      <c r="J36" s="81">
        <v>6</v>
      </c>
      <c r="K36" s="88"/>
      <c r="L36" s="78" t="s">
        <v>158</v>
      </c>
      <c r="M36" s="90">
        <v>2</v>
      </c>
    </row>
    <row r="37" spans="1:13" ht="21.95" customHeight="1" x14ac:dyDescent="0.3">
      <c r="A37" s="78">
        <v>31</v>
      </c>
      <c r="B37" s="132" t="s">
        <v>109</v>
      </c>
      <c r="C37" s="138" t="s">
        <v>130</v>
      </c>
      <c r="D37" s="85" t="s">
        <v>51</v>
      </c>
      <c r="E37" s="79" t="s">
        <v>152</v>
      </c>
      <c r="F37" s="85" t="s">
        <v>76</v>
      </c>
      <c r="G37" s="85" t="s">
        <v>153</v>
      </c>
      <c r="H37" s="142" t="s">
        <v>154</v>
      </c>
      <c r="I37" s="143" t="s">
        <v>155</v>
      </c>
      <c r="J37" s="81">
        <v>6</v>
      </c>
      <c r="K37" s="88"/>
      <c r="L37" s="78" t="s">
        <v>158</v>
      </c>
      <c r="M37" s="90">
        <v>2</v>
      </c>
    </row>
    <row r="38" spans="1:13" ht="21.95" customHeight="1" x14ac:dyDescent="0.3">
      <c r="A38" s="78">
        <v>32</v>
      </c>
      <c r="B38" s="132" t="s">
        <v>110</v>
      </c>
      <c r="C38" s="138" t="s">
        <v>115</v>
      </c>
      <c r="D38" s="85" t="s">
        <v>51</v>
      </c>
      <c r="E38" s="79" t="s">
        <v>152</v>
      </c>
      <c r="F38" s="85" t="s">
        <v>76</v>
      </c>
      <c r="G38" s="85" t="s">
        <v>153</v>
      </c>
      <c r="H38" s="142" t="s">
        <v>154</v>
      </c>
      <c r="I38" s="143" t="s">
        <v>155</v>
      </c>
      <c r="J38" s="81">
        <v>6</v>
      </c>
      <c r="K38" s="88"/>
      <c r="L38" s="78" t="s">
        <v>158</v>
      </c>
      <c r="M38" s="90">
        <v>2</v>
      </c>
    </row>
    <row r="39" spans="1:13" ht="21.95" customHeight="1" x14ac:dyDescent="0.3">
      <c r="A39" s="78">
        <v>33</v>
      </c>
      <c r="B39" s="133" t="s">
        <v>131</v>
      </c>
      <c r="C39" s="139" t="s">
        <v>66</v>
      </c>
      <c r="D39" s="85" t="s">
        <v>51</v>
      </c>
      <c r="E39" s="79" t="s">
        <v>152</v>
      </c>
      <c r="F39" s="85" t="s">
        <v>76</v>
      </c>
      <c r="G39" s="85" t="s">
        <v>153</v>
      </c>
      <c r="H39" s="142" t="s">
        <v>154</v>
      </c>
      <c r="I39" s="143" t="s">
        <v>155</v>
      </c>
      <c r="J39" s="81">
        <v>6</v>
      </c>
      <c r="K39" s="88"/>
      <c r="L39" s="78" t="s">
        <v>158</v>
      </c>
      <c r="M39" s="90">
        <v>2</v>
      </c>
    </row>
    <row r="40" spans="1:13" ht="21.95" customHeight="1" x14ac:dyDescent="0.3">
      <c r="A40" s="78">
        <v>34</v>
      </c>
      <c r="B40" s="133" t="s">
        <v>132</v>
      </c>
      <c r="C40" s="139" t="s">
        <v>122</v>
      </c>
      <c r="D40" s="85" t="s">
        <v>67</v>
      </c>
      <c r="E40" s="79" t="s">
        <v>152</v>
      </c>
      <c r="F40" s="85" t="s">
        <v>76</v>
      </c>
      <c r="G40" s="85" t="s">
        <v>153</v>
      </c>
      <c r="H40" s="142" t="s">
        <v>154</v>
      </c>
      <c r="I40" s="143" t="s">
        <v>155</v>
      </c>
      <c r="J40" s="81">
        <v>6</v>
      </c>
      <c r="K40" s="88"/>
      <c r="L40" s="78" t="s">
        <v>158</v>
      </c>
      <c r="M40" s="90">
        <v>2</v>
      </c>
    </row>
    <row r="41" spans="1:13" ht="21.95" customHeight="1" x14ac:dyDescent="0.3">
      <c r="A41" s="78">
        <v>35</v>
      </c>
      <c r="B41" s="133" t="s">
        <v>133</v>
      </c>
      <c r="C41" s="139" t="s">
        <v>146</v>
      </c>
      <c r="D41" s="85" t="s">
        <v>67</v>
      </c>
      <c r="E41" s="79" t="s">
        <v>152</v>
      </c>
      <c r="F41" s="85" t="s">
        <v>76</v>
      </c>
      <c r="G41" s="85" t="s">
        <v>153</v>
      </c>
      <c r="H41" s="142" t="s">
        <v>154</v>
      </c>
      <c r="I41" s="143" t="s">
        <v>155</v>
      </c>
      <c r="J41" s="81">
        <v>6</v>
      </c>
      <c r="K41" s="88"/>
      <c r="L41" s="78" t="s">
        <v>158</v>
      </c>
      <c r="M41" s="90">
        <v>2</v>
      </c>
    </row>
    <row r="42" spans="1:13" ht="21.95" customHeight="1" x14ac:dyDescent="0.3">
      <c r="A42" s="78">
        <v>36</v>
      </c>
      <c r="B42" s="132" t="s">
        <v>134</v>
      </c>
      <c r="C42" s="138" t="s">
        <v>147</v>
      </c>
      <c r="D42" s="85" t="s">
        <v>51</v>
      </c>
      <c r="E42" s="79" t="s">
        <v>152</v>
      </c>
      <c r="F42" s="85" t="s">
        <v>76</v>
      </c>
      <c r="G42" s="85" t="s">
        <v>153</v>
      </c>
      <c r="H42" s="142" t="s">
        <v>154</v>
      </c>
      <c r="I42" s="143" t="s">
        <v>155</v>
      </c>
      <c r="J42" s="81">
        <v>6</v>
      </c>
      <c r="K42" s="88"/>
      <c r="L42" s="78" t="s">
        <v>158</v>
      </c>
      <c r="M42" s="90">
        <v>2</v>
      </c>
    </row>
    <row r="43" spans="1:13" ht="21.95" customHeight="1" x14ac:dyDescent="0.3">
      <c r="A43" s="78">
        <v>37</v>
      </c>
      <c r="B43" s="132" t="s">
        <v>135</v>
      </c>
      <c r="C43" s="138" t="s">
        <v>115</v>
      </c>
      <c r="D43" s="85" t="s">
        <v>51</v>
      </c>
      <c r="E43" s="79" t="s">
        <v>152</v>
      </c>
      <c r="F43" s="85" t="s">
        <v>76</v>
      </c>
      <c r="G43" s="85" t="s">
        <v>153</v>
      </c>
      <c r="H43" s="142" t="s">
        <v>154</v>
      </c>
      <c r="I43" s="143" t="s">
        <v>155</v>
      </c>
      <c r="J43" s="81">
        <v>6</v>
      </c>
      <c r="K43" s="88"/>
      <c r="L43" s="78" t="s">
        <v>158</v>
      </c>
      <c r="M43" s="90">
        <v>2</v>
      </c>
    </row>
    <row r="44" spans="1:13" ht="21.95" customHeight="1" x14ac:dyDescent="0.3">
      <c r="A44" s="78">
        <v>38</v>
      </c>
      <c r="B44" s="133" t="s">
        <v>137</v>
      </c>
      <c r="C44" s="139" t="s">
        <v>122</v>
      </c>
      <c r="D44" s="85" t="s">
        <v>67</v>
      </c>
      <c r="E44" s="79" t="s">
        <v>152</v>
      </c>
      <c r="F44" s="85" t="s">
        <v>76</v>
      </c>
      <c r="G44" s="85" t="s">
        <v>153</v>
      </c>
      <c r="H44" s="142" t="s">
        <v>154</v>
      </c>
      <c r="I44" s="143" t="s">
        <v>155</v>
      </c>
      <c r="J44" s="81">
        <v>6</v>
      </c>
      <c r="K44" s="88"/>
      <c r="L44" s="78" t="s">
        <v>158</v>
      </c>
      <c r="M44" s="90">
        <v>2</v>
      </c>
    </row>
    <row r="45" spans="1:13" ht="21.95" customHeight="1" x14ac:dyDescent="0.3">
      <c r="A45" s="78">
        <v>39</v>
      </c>
      <c r="B45" s="132" t="s">
        <v>138</v>
      </c>
      <c r="C45" s="138" t="s">
        <v>148</v>
      </c>
      <c r="D45" s="85" t="s">
        <v>51</v>
      </c>
      <c r="E45" s="79" t="s">
        <v>152</v>
      </c>
      <c r="F45" s="85" t="s">
        <v>76</v>
      </c>
      <c r="G45" s="85" t="s">
        <v>153</v>
      </c>
      <c r="H45" s="142" t="s">
        <v>154</v>
      </c>
      <c r="I45" s="143" t="s">
        <v>155</v>
      </c>
      <c r="J45" s="81">
        <v>6</v>
      </c>
      <c r="K45" s="88"/>
      <c r="L45" s="78" t="s">
        <v>158</v>
      </c>
      <c r="M45" s="90">
        <v>2</v>
      </c>
    </row>
    <row r="46" spans="1:13" ht="21.95" customHeight="1" x14ac:dyDescent="0.3">
      <c r="A46" s="78">
        <v>40</v>
      </c>
      <c r="B46" s="132" t="s">
        <v>139</v>
      </c>
      <c r="C46" s="138" t="s">
        <v>125</v>
      </c>
      <c r="D46" s="85" t="s">
        <v>51</v>
      </c>
      <c r="E46" s="79" t="s">
        <v>152</v>
      </c>
      <c r="F46" s="85" t="s">
        <v>76</v>
      </c>
      <c r="G46" s="85" t="s">
        <v>153</v>
      </c>
      <c r="H46" s="142" t="s">
        <v>154</v>
      </c>
      <c r="I46" s="143" t="s">
        <v>155</v>
      </c>
      <c r="J46" s="81">
        <v>6</v>
      </c>
      <c r="K46" s="88"/>
      <c r="L46" s="78" t="s">
        <v>158</v>
      </c>
      <c r="M46" s="90">
        <v>2</v>
      </c>
    </row>
    <row r="47" spans="1:13" ht="21.95" customHeight="1" x14ac:dyDescent="0.3">
      <c r="A47" s="78">
        <v>41</v>
      </c>
      <c r="B47" s="133" t="s">
        <v>140</v>
      </c>
      <c r="C47" s="139" t="s">
        <v>122</v>
      </c>
      <c r="D47" s="85" t="s">
        <v>67</v>
      </c>
      <c r="E47" s="79" t="s">
        <v>152</v>
      </c>
      <c r="F47" s="85" t="s">
        <v>76</v>
      </c>
      <c r="G47" s="85" t="s">
        <v>153</v>
      </c>
      <c r="H47" s="142" t="s">
        <v>154</v>
      </c>
      <c r="I47" s="143" t="s">
        <v>155</v>
      </c>
      <c r="J47" s="81">
        <v>6</v>
      </c>
      <c r="K47" s="88"/>
      <c r="L47" s="78" t="s">
        <v>158</v>
      </c>
      <c r="M47" s="90">
        <v>2</v>
      </c>
    </row>
    <row r="48" spans="1:13" ht="21.95" customHeight="1" x14ac:dyDescent="0.3">
      <c r="A48" s="78">
        <v>42</v>
      </c>
      <c r="B48" s="132" t="s">
        <v>141</v>
      </c>
      <c r="C48" s="138" t="s">
        <v>149</v>
      </c>
      <c r="D48" s="85" t="s">
        <v>51</v>
      </c>
      <c r="E48" s="79" t="s">
        <v>152</v>
      </c>
      <c r="F48" s="85" t="s">
        <v>76</v>
      </c>
      <c r="G48" s="85" t="s">
        <v>153</v>
      </c>
      <c r="H48" s="142" t="s">
        <v>154</v>
      </c>
      <c r="I48" s="143" t="s">
        <v>155</v>
      </c>
      <c r="J48" s="81">
        <v>6</v>
      </c>
      <c r="K48" s="88"/>
      <c r="L48" s="78" t="s">
        <v>158</v>
      </c>
      <c r="M48" s="90">
        <v>2</v>
      </c>
    </row>
    <row r="49" spans="1:13" ht="21.95" customHeight="1" x14ac:dyDescent="0.3">
      <c r="A49" s="78">
        <v>43</v>
      </c>
      <c r="B49" s="132" t="s">
        <v>218</v>
      </c>
      <c r="C49" s="139" t="s">
        <v>66</v>
      </c>
      <c r="D49" s="85" t="s">
        <v>51</v>
      </c>
      <c r="E49" s="79" t="s">
        <v>152</v>
      </c>
      <c r="F49" s="85" t="s">
        <v>76</v>
      </c>
      <c r="G49" s="85" t="s">
        <v>153</v>
      </c>
      <c r="H49" s="142" t="s">
        <v>154</v>
      </c>
      <c r="I49" s="143" t="s">
        <v>155</v>
      </c>
      <c r="J49" s="81">
        <v>6</v>
      </c>
      <c r="K49" s="88"/>
      <c r="L49" s="78" t="s">
        <v>158</v>
      </c>
      <c r="M49" s="90">
        <v>2</v>
      </c>
    </row>
    <row r="50" spans="1:13" ht="21.95" customHeight="1" x14ac:dyDescent="0.3">
      <c r="A50" s="78">
        <v>44</v>
      </c>
      <c r="B50" s="132" t="s">
        <v>142</v>
      </c>
      <c r="C50" s="139" t="s">
        <v>122</v>
      </c>
      <c r="D50" s="85" t="s">
        <v>67</v>
      </c>
      <c r="E50" s="79" t="s">
        <v>152</v>
      </c>
      <c r="F50" s="85" t="s">
        <v>76</v>
      </c>
      <c r="G50" s="85" t="s">
        <v>153</v>
      </c>
      <c r="H50" s="142" t="s">
        <v>154</v>
      </c>
      <c r="I50" s="143" t="s">
        <v>155</v>
      </c>
      <c r="J50" s="81">
        <v>6</v>
      </c>
      <c r="K50" s="88"/>
      <c r="L50" s="78" t="s">
        <v>158</v>
      </c>
      <c r="M50" s="90">
        <v>2</v>
      </c>
    </row>
    <row r="51" spans="1:13" ht="21.95" customHeight="1" x14ac:dyDescent="0.3">
      <c r="A51" s="78">
        <v>45</v>
      </c>
      <c r="B51" s="132" t="s">
        <v>143</v>
      </c>
      <c r="C51" s="138" t="s">
        <v>150</v>
      </c>
      <c r="D51" s="85" t="s">
        <v>51</v>
      </c>
      <c r="E51" s="79" t="s">
        <v>152</v>
      </c>
      <c r="F51" s="85" t="s">
        <v>76</v>
      </c>
      <c r="G51" s="85" t="s">
        <v>153</v>
      </c>
      <c r="H51" s="142" t="s">
        <v>154</v>
      </c>
      <c r="I51" s="143" t="s">
        <v>155</v>
      </c>
      <c r="J51" s="81">
        <v>6</v>
      </c>
      <c r="K51" s="88"/>
      <c r="L51" s="78" t="s">
        <v>158</v>
      </c>
      <c r="M51" s="90">
        <v>2</v>
      </c>
    </row>
    <row r="52" spans="1:13" ht="21.95" customHeight="1" x14ac:dyDescent="0.3">
      <c r="A52" s="78">
        <v>46</v>
      </c>
      <c r="B52" s="132" t="s">
        <v>144</v>
      </c>
      <c r="C52" s="138" t="s">
        <v>115</v>
      </c>
      <c r="D52" s="85" t="s">
        <v>51</v>
      </c>
      <c r="E52" s="79" t="s">
        <v>152</v>
      </c>
      <c r="F52" s="85" t="s">
        <v>76</v>
      </c>
      <c r="G52" s="85" t="s">
        <v>153</v>
      </c>
      <c r="H52" s="142" t="s">
        <v>154</v>
      </c>
      <c r="I52" s="143" t="s">
        <v>155</v>
      </c>
      <c r="J52" s="81">
        <v>6</v>
      </c>
      <c r="K52" s="88"/>
      <c r="L52" s="78" t="s">
        <v>158</v>
      </c>
      <c r="M52" s="90">
        <v>2</v>
      </c>
    </row>
    <row r="53" spans="1:13" ht="21.95" customHeight="1" x14ac:dyDescent="0.3">
      <c r="A53" s="78">
        <v>47</v>
      </c>
      <c r="B53" s="133" t="s">
        <v>145</v>
      </c>
      <c r="C53" s="139" t="s">
        <v>122</v>
      </c>
      <c r="D53" s="85" t="s">
        <v>67</v>
      </c>
      <c r="E53" s="79" t="s">
        <v>152</v>
      </c>
      <c r="F53" s="85" t="s">
        <v>76</v>
      </c>
      <c r="G53" s="85" t="s">
        <v>153</v>
      </c>
      <c r="H53" s="142" t="s">
        <v>154</v>
      </c>
      <c r="I53" s="143" t="s">
        <v>155</v>
      </c>
      <c r="J53" s="81">
        <v>6</v>
      </c>
      <c r="K53" s="88"/>
      <c r="L53" s="78" t="s">
        <v>158</v>
      </c>
      <c r="M53" s="90">
        <v>2</v>
      </c>
    </row>
    <row r="54" spans="1:13" ht="21.95" customHeight="1" x14ac:dyDescent="0.3">
      <c r="A54" s="78">
        <v>48</v>
      </c>
      <c r="B54" s="132" t="s">
        <v>217</v>
      </c>
      <c r="C54" s="138" t="s">
        <v>151</v>
      </c>
      <c r="D54" s="85" t="s">
        <v>51</v>
      </c>
      <c r="E54" s="79" t="s">
        <v>152</v>
      </c>
      <c r="F54" s="85" t="s">
        <v>76</v>
      </c>
      <c r="G54" s="85" t="s">
        <v>153</v>
      </c>
      <c r="H54" s="142" t="s">
        <v>154</v>
      </c>
      <c r="I54" s="143" t="s">
        <v>155</v>
      </c>
      <c r="J54" s="81">
        <v>6</v>
      </c>
      <c r="K54" s="88"/>
      <c r="L54" s="78" t="s">
        <v>158</v>
      </c>
      <c r="M54" s="90">
        <v>2</v>
      </c>
    </row>
    <row r="55" spans="1:13" ht="21.95" customHeight="1" x14ac:dyDescent="0.3">
      <c r="A55" s="78">
        <v>49</v>
      </c>
      <c r="B55" s="133" t="s">
        <v>160</v>
      </c>
      <c r="C55" s="139" t="s">
        <v>122</v>
      </c>
      <c r="D55" s="85" t="s">
        <v>67</v>
      </c>
      <c r="E55" s="79" t="s">
        <v>152</v>
      </c>
      <c r="F55" s="85" t="s">
        <v>76</v>
      </c>
      <c r="G55" s="85" t="s">
        <v>153</v>
      </c>
      <c r="H55" s="142" t="s">
        <v>154</v>
      </c>
      <c r="I55" s="143" t="s">
        <v>155</v>
      </c>
      <c r="J55" s="81">
        <v>6</v>
      </c>
      <c r="K55" s="88"/>
      <c r="L55" s="78" t="s">
        <v>158</v>
      </c>
      <c r="M55" s="90">
        <v>2</v>
      </c>
    </row>
    <row r="56" spans="1:13" ht="21.95" customHeight="1" x14ac:dyDescent="0.3">
      <c r="A56" s="78">
        <v>50</v>
      </c>
      <c r="B56" s="132" t="s">
        <v>161</v>
      </c>
      <c r="C56" s="138" t="s">
        <v>175</v>
      </c>
      <c r="D56" s="85" t="s">
        <v>51</v>
      </c>
      <c r="E56" s="79" t="s">
        <v>152</v>
      </c>
      <c r="F56" s="85" t="s">
        <v>76</v>
      </c>
      <c r="G56" s="85" t="s">
        <v>153</v>
      </c>
      <c r="H56" s="142" t="s">
        <v>154</v>
      </c>
      <c r="I56" s="143" t="s">
        <v>155</v>
      </c>
      <c r="J56" s="81">
        <v>6</v>
      </c>
      <c r="K56" s="88"/>
      <c r="L56" s="78" t="s">
        <v>158</v>
      </c>
      <c r="M56" s="90">
        <v>2</v>
      </c>
    </row>
    <row r="57" spans="1:13" ht="21.95" customHeight="1" x14ac:dyDescent="0.3">
      <c r="A57" s="78">
        <v>51</v>
      </c>
      <c r="B57" s="132" t="s">
        <v>162</v>
      </c>
      <c r="C57" s="139" t="s">
        <v>122</v>
      </c>
      <c r="D57" s="85" t="s">
        <v>67</v>
      </c>
      <c r="E57" s="79" t="s">
        <v>152</v>
      </c>
      <c r="F57" s="85" t="s">
        <v>76</v>
      </c>
      <c r="G57" s="85" t="s">
        <v>153</v>
      </c>
      <c r="H57" s="142" t="s">
        <v>154</v>
      </c>
      <c r="I57" s="143" t="s">
        <v>155</v>
      </c>
      <c r="J57" s="81">
        <v>6</v>
      </c>
      <c r="K57" s="88"/>
      <c r="L57" s="78" t="s">
        <v>158</v>
      </c>
      <c r="M57" s="90">
        <v>2</v>
      </c>
    </row>
    <row r="58" spans="1:13" ht="21.95" customHeight="1" x14ac:dyDescent="0.3">
      <c r="A58" s="78">
        <v>52</v>
      </c>
      <c r="B58" s="132" t="s">
        <v>163</v>
      </c>
      <c r="C58" s="138" t="s">
        <v>176</v>
      </c>
      <c r="D58" s="85" t="s">
        <v>51</v>
      </c>
      <c r="E58" s="79" t="s">
        <v>152</v>
      </c>
      <c r="F58" s="85" t="s">
        <v>76</v>
      </c>
      <c r="G58" s="85" t="s">
        <v>153</v>
      </c>
      <c r="H58" s="142" t="s">
        <v>154</v>
      </c>
      <c r="I58" s="143" t="s">
        <v>155</v>
      </c>
      <c r="J58" s="81">
        <v>6</v>
      </c>
      <c r="K58" s="88"/>
      <c r="L58" s="78" t="s">
        <v>158</v>
      </c>
      <c r="M58" s="90">
        <v>2</v>
      </c>
    </row>
    <row r="59" spans="1:13" ht="21.95" customHeight="1" x14ac:dyDescent="0.3">
      <c r="A59" s="78">
        <v>53</v>
      </c>
      <c r="B59" s="132" t="s">
        <v>164</v>
      </c>
      <c r="C59" s="138" t="s">
        <v>120</v>
      </c>
      <c r="D59" s="85" t="s">
        <v>51</v>
      </c>
      <c r="E59" s="79" t="s">
        <v>152</v>
      </c>
      <c r="F59" s="85" t="s">
        <v>76</v>
      </c>
      <c r="G59" s="85" t="s">
        <v>153</v>
      </c>
      <c r="H59" s="142" t="s">
        <v>154</v>
      </c>
      <c r="I59" s="143" t="s">
        <v>155</v>
      </c>
      <c r="J59" s="81">
        <v>6</v>
      </c>
      <c r="K59" s="88"/>
      <c r="L59" s="78" t="s">
        <v>158</v>
      </c>
      <c r="M59" s="90">
        <v>2</v>
      </c>
    </row>
    <row r="60" spans="1:13" ht="21.95" customHeight="1" x14ac:dyDescent="0.3">
      <c r="A60" s="78">
        <v>54</v>
      </c>
      <c r="B60" s="133" t="s">
        <v>165</v>
      </c>
      <c r="C60" s="139" t="s">
        <v>122</v>
      </c>
      <c r="D60" s="85" t="s">
        <v>67</v>
      </c>
      <c r="E60" s="79" t="s">
        <v>152</v>
      </c>
      <c r="F60" s="85" t="s">
        <v>76</v>
      </c>
      <c r="G60" s="85" t="s">
        <v>153</v>
      </c>
      <c r="H60" s="142" t="s">
        <v>154</v>
      </c>
      <c r="I60" s="143" t="s">
        <v>155</v>
      </c>
      <c r="J60" s="81">
        <v>6</v>
      </c>
      <c r="K60" s="88"/>
      <c r="L60" s="78" t="s">
        <v>158</v>
      </c>
      <c r="M60" s="90">
        <v>2</v>
      </c>
    </row>
    <row r="61" spans="1:13" ht="21.95" customHeight="1" x14ac:dyDescent="0.3">
      <c r="A61" s="78">
        <v>55</v>
      </c>
      <c r="B61" s="132" t="s">
        <v>166</v>
      </c>
      <c r="C61" s="138" t="s">
        <v>177</v>
      </c>
      <c r="D61" s="85" t="s">
        <v>51</v>
      </c>
      <c r="E61" s="79" t="s">
        <v>152</v>
      </c>
      <c r="F61" s="85" t="s">
        <v>76</v>
      </c>
      <c r="G61" s="85" t="s">
        <v>153</v>
      </c>
      <c r="H61" s="142" t="s">
        <v>154</v>
      </c>
      <c r="I61" s="143" t="s">
        <v>155</v>
      </c>
      <c r="J61" s="81">
        <v>6</v>
      </c>
      <c r="K61" s="88"/>
      <c r="L61" s="78" t="s">
        <v>158</v>
      </c>
      <c r="M61" s="90">
        <v>2</v>
      </c>
    </row>
    <row r="62" spans="1:13" ht="21.95" customHeight="1" x14ac:dyDescent="0.3">
      <c r="A62" s="78">
        <v>56</v>
      </c>
      <c r="B62" s="132" t="s">
        <v>167</v>
      </c>
      <c r="C62" s="138" t="s">
        <v>115</v>
      </c>
      <c r="D62" s="85" t="s">
        <v>51</v>
      </c>
      <c r="E62" s="79" t="s">
        <v>152</v>
      </c>
      <c r="F62" s="85" t="s">
        <v>76</v>
      </c>
      <c r="G62" s="85" t="s">
        <v>153</v>
      </c>
      <c r="H62" s="142" t="s">
        <v>154</v>
      </c>
      <c r="I62" s="143" t="s">
        <v>155</v>
      </c>
      <c r="J62" s="81">
        <v>6</v>
      </c>
      <c r="K62" s="88"/>
      <c r="L62" s="78" t="s">
        <v>158</v>
      </c>
      <c r="M62" s="90">
        <v>2</v>
      </c>
    </row>
    <row r="63" spans="1:13" ht="21.95" customHeight="1" x14ac:dyDescent="0.3">
      <c r="A63" s="78">
        <v>57</v>
      </c>
      <c r="B63" s="133" t="s">
        <v>168</v>
      </c>
      <c r="C63" s="139" t="s">
        <v>146</v>
      </c>
      <c r="D63" s="85" t="s">
        <v>67</v>
      </c>
      <c r="E63" s="79" t="s">
        <v>152</v>
      </c>
      <c r="F63" s="85" t="s">
        <v>76</v>
      </c>
      <c r="G63" s="85" t="s">
        <v>153</v>
      </c>
      <c r="H63" s="142" t="s">
        <v>154</v>
      </c>
      <c r="I63" s="143" t="s">
        <v>155</v>
      </c>
      <c r="J63" s="81">
        <v>6</v>
      </c>
      <c r="K63" s="88"/>
      <c r="L63" s="78" t="s">
        <v>158</v>
      </c>
      <c r="M63" s="90">
        <v>2</v>
      </c>
    </row>
    <row r="64" spans="1:13" ht="21.95" customHeight="1" x14ac:dyDescent="0.3">
      <c r="A64" s="78">
        <v>58</v>
      </c>
      <c r="B64" s="133" t="s">
        <v>169</v>
      </c>
      <c r="C64" s="139" t="s">
        <v>122</v>
      </c>
      <c r="D64" s="85" t="s">
        <v>67</v>
      </c>
      <c r="E64" s="79" t="s">
        <v>152</v>
      </c>
      <c r="F64" s="85" t="s">
        <v>76</v>
      </c>
      <c r="G64" s="85" t="s">
        <v>153</v>
      </c>
      <c r="H64" s="142" t="s">
        <v>154</v>
      </c>
      <c r="I64" s="143" t="s">
        <v>155</v>
      </c>
      <c r="J64" s="81">
        <v>6</v>
      </c>
      <c r="K64" s="88"/>
      <c r="L64" s="78" t="s">
        <v>158</v>
      </c>
      <c r="M64" s="90">
        <v>2</v>
      </c>
    </row>
    <row r="65" spans="1:13" ht="21.95" customHeight="1" x14ac:dyDescent="0.3">
      <c r="A65" s="78">
        <v>59</v>
      </c>
      <c r="B65" s="132" t="s">
        <v>170</v>
      </c>
      <c r="C65" s="138" t="s">
        <v>178</v>
      </c>
      <c r="D65" s="85" t="s">
        <v>51</v>
      </c>
      <c r="E65" s="79" t="s">
        <v>152</v>
      </c>
      <c r="F65" s="85" t="s">
        <v>76</v>
      </c>
      <c r="G65" s="85" t="s">
        <v>153</v>
      </c>
      <c r="H65" s="142" t="s">
        <v>154</v>
      </c>
      <c r="I65" s="143" t="s">
        <v>155</v>
      </c>
      <c r="J65" s="81">
        <v>6</v>
      </c>
      <c r="K65" s="88"/>
      <c r="L65" s="78" t="s">
        <v>158</v>
      </c>
      <c r="M65" s="90">
        <v>2</v>
      </c>
    </row>
    <row r="66" spans="1:13" ht="21.95" customHeight="1" x14ac:dyDescent="0.3">
      <c r="A66" s="78">
        <v>60</v>
      </c>
      <c r="B66" s="132" t="s">
        <v>171</v>
      </c>
      <c r="C66" s="138" t="s">
        <v>125</v>
      </c>
      <c r="D66" s="85" t="s">
        <v>51</v>
      </c>
      <c r="E66" s="79" t="s">
        <v>152</v>
      </c>
      <c r="F66" s="85" t="s">
        <v>76</v>
      </c>
      <c r="G66" s="85" t="s">
        <v>153</v>
      </c>
      <c r="H66" s="142" t="s">
        <v>154</v>
      </c>
      <c r="I66" s="143" t="s">
        <v>155</v>
      </c>
      <c r="J66" s="81">
        <v>6</v>
      </c>
      <c r="K66" s="88"/>
      <c r="L66" s="78" t="s">
        <v>158</v>
      </c>
      <c r="M66" s="90">
        <v>2</v>
      </c>
    </row>
    <row r="67" spans="1:13" ht="21.95" customHeight="1" x14ac:dyDescent="0.3">
      <c r="A67" s="78">
        <v>61</v>
      </c>
      <c r="B67" s="132" t="s">
        <v>172</v>
      </c>
      <c r="C67" s="138" t="s">
        <v>120</v>
      </c>
      <c r="D67" s="85" t="s">
        <v>51</v>
      </c>
      <c r="E67" s="79" t="s">
        <v>152</v>
      </c>
      <c r="F67" s="85" t="s">
        <v>76</v>
      </c>
      <c r="G67" s="85" t="s">
        <v>153</v>
      </c>
      <c r="H67" s="142" t="s">
        <v>154</v>
      </c>
      <c r="I67" s="143" t="s">
        <v>155</v>
      </c>
      <c r="J67" s="81">
        <v>6</v>
      </c>
      <c r="K67" s="88"/>
      <c r="L67" s="78" t="s">
        <v>158</v>
      </c>
      <c r="M67" s="90">
        <v>2</v>
      </c>
    </row>
    <row r="68" spans="1:13" ht="21.95" customHeight="1" x14ac:dyDescent="0.3">
      <c r="A68" s="78">
        <v>62</v>
      </c>
      <c r="B68" s="133" t="s">
        <v>173</v>
      </c>
      <c r="C68" s="139" t="s">
        <v>122</v>
      </c>
      <c r="D68" s="85" t="s">
        <v>67</v>
      </c>
      <c r="E68" s="79" t="s">
        <v>152</v>
      </c>
      <c r="F68" s="85" t="s">
        <v>76</v>
      </c>
      <c r="G68" s="85" t="s">
        <v>153</v>
      </c>
      <c r="H68" s="142" t="s">
        <v>154</v>
      </c>
      <c r="I68" s="143" t="s">
        <v>155</v>
      </c>
      <c r="J68" s="81">
        <v>6</v>
      </c>
      <c r="K68" s="88"/>
      <c r="L68" s="78" t="s">
        <v>158</v>
      </c>
      <c r="M68" s="90">
        <v>2</v>
      </c>
    </row>
    <row r="69" spans="1:13" ht="21.95" customHeight="1" x14ac:dyDescent="0.3">
      <c r="A69" s="78">
        <v>63</v>
      </c>
      <c r="B69" s="133" t="s">
        <v>174</v>
      </c>
      <c r="C69" s="139" t="s">
        <v>122</v>
      </c>
      <c r="D69" s="85" t="s">
        <v>67</v>
      </c>
      <c r="E69" s="79" t="s">
        <v>152</v>
      </c>
      <c r="F69" s="85" t="s">
        <v>76</v>
      </c>
      <c r="G69" s="85" t="s">
        <v>153</v>
      </c>
      <c r="H69" s="142" t="s">
        <v>154</v>
      </c>
      <c r="I69" s="143" t="s">
        <v>155</v>
      </c>
      <c r="J69" s="81">
        <v>6</v>
      </c>
      <c r="K69" s="88"/>
      <c r="L69" s="78" t="s">
        <v>158</v>
      </c>
      <c r="M69" s="90">
        <v>2</v>
      </c>
    </row>
    <row r="70" spans="1:13" ht="21.95" customHeight="1" x14ac:dyDescent="0.3">
      <c r="A70" s="78">
        <v>64</v>
      </c>
      <c r="B70" s="133" t="s">
        <v>179</v>
      </c>
      <c r="C70" s="139" t="s">
        <v>202</v>
      </c>
      <c r="D70" s="85" t="s">
        <v>51</v>
      </c>
      <c r="E70" s="79" t="s">
        <v>152</v>
      </c>
      <c r="F70" s="85" t="s">
        <v>76</v>
      </c>
      <c r="G70" s="85" t="s">
        <v>153</v>
      </c>
      <c r="H70" s="142" t="s">
        <v>154</v>
      </c>
      <c r="I70" s="143" t="s">
        <v>155</v>
      </c>
      <c r="J70" s="81">
        <v>6</v>
      </c>
      <c r="K70" s="88"/>
      <c r="L70" s="78" t="s">
        <v>158</v>
      </c>
      <c r="M70" s="90">
        <v>2</v>
      </c>
    </row>
    <row r="71" spans="1:13" ht="21.95" customHeight="1" x14ac:dyDescent="0.3">
      <c r="A71" s="78">
        <v>65</v>
      </c>
      <c r="B71" s="133" t="s">
        <v>180</v>
      </c>
      <c r="C71" s="139" t="s">
        <v>125</v>
      </c>
      <c r="D71" s="85" t="s">
        <v>51</v>
      </c>
      <c r="E71" s="79" t="s">
        <v>152</v>
      </c>
      <c r="F71" s="85" t="s">
        <v>76</v>
      </c>
      <c r="G71" s="85" t="s">
        <v>153</v>
      </c>
      <c r="H71" s="142" t="s">
        <v>154</v>
      </c>
      <c r="I71" s="143" t="s">
        <v>155</v>
      </c>
      <c r="J71" s="81">
        <v>6</v>
      </c>
      <c r="K71" s="88"/>
      <c r="L71" s="78" t="s">
        <v>158</v>
      </c>
      <c r="M71" s="90">
        <v>2</v>
      </c>
    </row>
    <row r="72" spans="1:13" ht="21.95" customHeight="1" x14ac:dyDescent="0.3">
      <c r="A72" s="78">
        <v>66</v>
      </c>
      <c r="B72" s="133" t="s">
        <v>181</v>
      </c>
      <c r="C72" s="139" t="s">
        <v>203</v>
      </c>
      <c r="D72" s="85" t="s">
        <v>51</v>
      </c>
      <c r="E72" s="79" t="s">
        <v>152</v>
      </c>
      <c r="F72" s="85" t="s">
        <v>76</v>
      </c>
      <c r="G72" s="85" t="s">
        <v>153</v>
      </c>
      <c r="H72" s="142" t="s">
        <v>154</v>
      </c>
      <c r="I72" s="143" t="s">
        <v>155</v>
      </c>
      <c r="J72" s="81">
        <v>6</v>
      </c>
      <c r="K72" s="88"/>
      <c r="L72" s="78" t="s">
        <v>158</v>
      </c>
      <c r="M72" s="90">
        <v>2</v>
      </c>
    </row>
    <row r="73" spans="1:13" ht="21.95" customHeight="1" x14ac:dyDescent="0.3">
      <c r="A73" s="78">
        <v>67</v>
      </c>
      <c r="B73" s="132" t="s">
        <v>182</v>
      </c>
      <c r="C73" s="138" t="s">
        <v>204</v>
      </c>
      <c r="D73" s="85" t="s">
        <v>51</v>
      </c>
      <c r="E73" s="79" t="s">
        <v>152</v>
      </c>
      <c r="F73" s="85" t="s">
        <v>76</v>
      </c>
      <c r="G73" s="85" t="s">
        <v>153</v>
      </c>
      <c r="H73" s="142" t="s">
        <v>154</v>
      </c>
      <c r="I73" s="143" t="s">
        <v>155</v>
      </c>
      <c r="J73" s="81">
        <v>6</v>
      </c>
      <c r="K73" s="88"/>
      <c r="L73" s="78" t="s">
        <v>158</v>
      </c>
      <c r="M73" s="90">
        <v>2</v>
      </c>
    </row>
    <row r="74" spans="1:13" ht="21.95" customHeight="1" x14ac:dyDescent="0.3">
      <c r="A74" s="78">
        <v>68</v>
      </c>
      <c r="B74" s="132" t="s">
        <v>183</v>
      </c>
      <c r="C74" s="138" t="s">
        <v>205</v>
      </c>
      <c r="D74" s="85" t="s">
        <v>51</v>
      </c>
      <c r="E74" s="79" t="s">
        <v>152</v>
      </c>
      <c r="F74" s="85" t="s">
        <v>76</v>
      </c>
      <c r="G74" s="85" t="s">
        <v>153</v>
      </c>
      <c r="H74" s="142" t="s">
        <v>154</v>
      </c>
      <c r="I74" s="143" t="s">
        <v>155</v>
      </c>
      <c r="J74" s="81">
        <v>6</v>
      </c>
      <c r="K74" s="88"/>
      <c r="L74" s="78" t="s">
        <v>158</v>
      </c>
      <c r="M74" s="90">
        <v>2</v>
      </c>
    </row>
    <row r="75" spans="1:13" ht="21.95" customHeight="1" x14ac:dyDescent="0.3">
      <c r="A75" s="78">
        <v>69</v>
      </c>
      <c r="B75" s="132" t="s">
        <v>184</v>
      </c>
      <c r="C75" s="139" t="s">
        <v>122</v>
      </c>
      <c r="D75" s="85" t="s">
        <v>67</v>
      </c>
      <c r="E75" s="79" t="s">
        <v>152</v>
      </c>
      <c r="F75" s="85" t="s">
        <v>76</v>
      </c>
      <c r="G75" s="85" t="s">
        <v>153</v>
      </c>
      <c r="H75" s="142" t="s">
        <v>154</v>
      </c>
      <c r="I75" s="143" t="s">
        <v>155</v>
      </c>
      <c r="J75" s="81">
        <v>6</v>
      </c>
      <c r="K75" s="88"/>
      <c r="L75" s="78" t="s">
        <v>158</v>
      </c>
      <c r="M75" s="90">
        <v>2</v>
      </c>
    </row>
    <row r="76" spans="1:13" ht="21.95" customHeight="1" x14ac:dyDescent="0.3">
      <c r="A76" s="78">
        <v>70</v>
      </c>
      <c r="B76" s="132" t="s">
        <v>185</v>
      </c>
      <c r="C76" s="138" t="s">
        <v>206</v>
      </c>
      <c r="D76" s="85" t="s">
        <v>51</v>
      </c>
      <c r="E76" s="79" t="s">
        <v>152</v>
      </c>
      <c r="F76" s="85" t="s">
        <v>76</v>
      </c>
      <c r="G76" s="85" t="s">
        <v>153</v>
      </c>
      <c r="H76" s="142" t="s">
        <v>154</v>
      </c>
      <c r="I76" s="143" t="s">
        <v>155</v>
      </c>
      <c r="J76" s="81">
        <v>6</v>
      </c>
      <c r="K76" s="88"/>
      <c r="L76" s="78" t="s">
        <v>158</v>
      </c>
      <c r="M76" s="90">
        <v>2</v>
      </c>
    </row>
    <row r="77" spans="1:13" ht="21.95" customHeight="1" x14ac:dyDescent="0.3">
      <c r="A77" s="78">
        <v>71</v>
      </c>
      <c r="B77" s="132" t="s">
        <v>186</v>
      </c>
      <c r="C77" s="138" t="s">
        <v>207</v>
      </c>
      <c r="D77" s="85" t="s">
        <v>51</v>
      </c>
      <c r="E77" s="79" t="s">
        <v>152</v>
      </c>
      <c r="F77" s="85" t="s">
        <v>76</v>
      </c>
      <c r="G77" s="85" t="s">
        <v>153</v>
      </c>
      <c r="H77" s="142" t="s">
        <v>154</v>
      </c>
      <c r="I77" s="143" t="s">
        <v>155</v>
      </c>
      <c r="J77" s="81">
        <v>6</v>
      </c>
      <c r="K77" s="88"/>
      <c r="L77" s="78" t="s">
        <v>158</v>
      </c>
      <c r="M77" s="90">
        <v>2</v>
      </c>
    </row>
    <row r="78" spans="1:13" ht="21.95" customHeight="1" x14ac:dyDescent="0.3">
      <c r="A78" s="78">
        <v>72</v>
      </c>
      <c r="B78" s="133" t="s">
        <v>187</v>
      </c>
      <c r="C78" s="139" t="s">
        <v>122</v>
      </c>
      <c r="D78" s="85" t="s">
        <v>67</v>
      </c>
      <c r="E78" s="79" t="s">
        <v>152</v>
      </c>
      <c r="F78" s="85" t="s">
        <v>76</v>
      </c>
      <c r="G78" s="85" t="s">
        <v>153</v>
      </c>
      <c r="H78" s="142" t="s">
        <v>154</v>
      </c>
      <c r="I78" s="143" t="s">
        <v>155</v>
      </c>
      <c r="J78" s="81">
        <v>6</v>
      </c>
      <c r="K78" s="88"/>
      <c r="L78" s="78" t="s">
        <v>158</v>
      </c>
      <c r="M78" s="90">
        <v>2</v>
      </c>
    </row>
    <row r="79" spans="1:13" ht="21.95" customHeight="1" x14ac:dyDescent="0.3">
      <c r="A79" s="78">
        <v>73</v>
      </c>
      <c r="B79" s="133" t="s">
        <v>188</v>
      </c>
      <c r="C79" s="139" t="s">
        <v>146</v>
      </c>
      <c r="D79" s="85" t="s">
        <v>67</v>
      </c>
      <c r="E79" s="79" t="s">
        <v>152</v>
      </c>
      <c r="F79" s="85" t="s">
        <v>76</v>
      </c>
      <c r="G79" s="85" t="s">
        <v>153</v>
      </c>
      <c r="H79" s="142" t="s">
        <v>154</v>
      </c>
      <c r="I79" s="143" t="s">
        <v>155</v>
      </c>
      <c r="J79" s="81">
        <v>6</v>
      </c>
      <c r="K79" s="88"/>
      <c r="L79" s="78" t="s">
        <v>158</v>
      </c>
      <c r="M79" s="90">
        <v>2</v>
      </c>
    </row>
    <row r="80" spans="1:13" ht="21.95" customHeight="1" x14ac:dyDescent="0.3">
      <c r="A80" s="78">
        <v>74</v>
      </c>
      <c r="B80" s="132" t="s">
        <v>189</v>
      </c>
      <c r="C80" s="138" t="s">
        <v>208</v>
      </c>
      <c r="D80" s="85" t="s">
        <v>51</v>
      </c>
      <c r="E80" s="79" t="s">
        <v>152</v>
      </c>
      <c r="F80" s="85" t="s">
        <v>76</v>
      </c>
      <c r="G80" s="85" t="s">
        <v>153</v>
      </c>
      <c r="H80" s="142" t="s">
        <v>154</v>
      </c>
      <c r="I80" s="143" t="s">
        <v>155</v>
      </c>
      <c r="J80" s="81">
        <v>6</v>
      </c>
      <c r="K80" s="88"/>
      <c r="L80" s="78" t="s">
        <v>158</v>
      </c>
      <c r="M80" s="90">
        <v>2</v>
      </c>
    </row>
    <row r="81" spans="1:16" ht="21.95" customHeight="1" x14ac:dyDescent="0.3">
      <c r="A81" s="78">
        <v>75</v>
      </c>
      <c r="B81" s="132" t="s">
        <v>190</v>
      </c>
      <c r="C81" s="138" t="s">
        <v>120</v>
      </c>
      <c r="D81" s="85" t="s">
        <v>51</v>
      </c>
      <c r="E81" s="79" t="s">
        <v>152</v>
      </c>
      <c r="F81" s="85" t="s">
        <v>76</v>
      </c>
      <c r="G81" s="85" t="s">
        <v>153</v>
      </c>
      <c r="H81" s="142" t="s">
        <v>154</v>
      </c>
      <c r="I81" s="143" t="s">
        <v>155</v>
      </c>
      <c r="J81" s="81">
        <v>6</v>
      </c>
      <c r="K81" s="88"/>
      <c r="L81" s="78" t="s">
        <v>158</v>
      </c>
      <c r="M81" s="90">
        <v>2</v>
      </c>
    </row>
    <row r="82" spans="1:16" ht="21.95" customHeight="1" x14ac:dyDescent="0.3">
      <c r="A82" s="78">
        <v>76</v>
      </c>
      <c r="B82" s="132" t="s">
        <v>191</v>
      </c>
      <c r="C82" s="138" t="s">
        <v>122</v>
      </c>
      <c r="D82" s="85" t="s">
        <v>67</v>
      </c>
      <c r="E82" s="79" t="s">
        <v>152</v>
      </c>
      <c r="F82" s="85" t="s">
        <v>76</v>
      </c>
      <c r="G82" s="85" t="s">
        <v>153</v>
      </c>
      <c r="H82" s="142" t="s">
        <v>154</v>
      </c>
      <c r="I82" s="143" t="s">
        <v>155</v>
      </c>
      <c r="J82" s="81">
        <v>6</v>
      </c>
      <c r="K82" s="88"/>
      <c r="L82" s="78" t="s">
        <v>158</v>
      </c>
      <c r="M82" s="90">
        <v>2</v>
      </c>
    </row>
    <row r="83" spans="1:16" ht="21.95" customHeight="1" x14ac:dyDescent="0.3">
      <c r="A83" s="78">
        <v>77</v>
      </c>
      <c r="B83" s="132" t="s">
        <v>192</v>
      </c>
      <c r="C83" s="138" t="s">
        <v>209</v>
      </c>
      <c r="D83" s="85" t="s">
        <v>51</v>
      </c>
      <c r="E83" s="79" t="s">
        <v>152</v>
      </c>
      <c r="F83" s="85" t="s">
        <v>76</v>
      </c>
      <c r="G83" s="85" t="s">
        <v>153</v>
      </c>
      <c r="H83" s="142" t="s">
        <v>154</v>
      </c>
      <c r="I83" s="143" t="s">
        <v>155</v>
      </c>
      <c r="J83" s="81">
        <v>6</v>
      </c>
      <c r="K83" s="88"/>
      <c r="L83" s="78" t="s">
        <v>158</v>
      </c>
      <c r="M83" s="90">
        <v>2</v>
      </c>
    </row>
    <row r="84" spans="1:16" ht="21.95" customHeight="1" x14ac:dyDescent="0.3">
      <c r="A84" s="78">
        <v>78</v>
      </c>
      <c r="B84" s="132" t="s">
        <v>193</v>
      </c>
      <c r="C84" s="139" t="s">
        <v>122</v>
      </c>
      <c r="D84" s="85" t="s">
        <v>67</v>
      </c>
      <c r="E84" s="79" t="s">
        <v>152</v>
      </c>
      <c r="F84" s="85" t="s">
        <v>76</v>
      </c>
      <c r="G84" s="85" t="s">
        <v>153</v>
      </c>
      <c r="H84" s="142" t="s">
        <v>154</v>
      </c>
      <c r="I84" s="143" t="s">
        <v>155</v>
      </c>
      <c r="J84" s="81">
        <v>6</v>
      </c>
      <c r="K84" s="88"/>
      <c r="L84" s="78" t="s">
        <v>158</v>
      </c>
      <c r="M84" s="90">
        <v>2</v>
      </c>
    </row>
    <row r="85" spans="1:16" ht="21.95" customHeight="1" x14ac:dyDescent="0.3">
      <c r="A85" s="78">
        <v>79</v>
      </c>
      <c r="B85" s="132" t="s">
        <v>194</v>
      </c>
      <c r="C85" s="138" t="s">
        <v>210</v>
      </c>
      <c r="D85" s="85" t="s">
        <v>51</v>
      </c>
      <c r="E85" s="79" t="s">
        <v>152</v>
      </c>
      <c r="F85" s="85" t="s">
        <v>76</v>
      </c>
      <c r="G85" s="85" t="s">
        <v>153</v>
      </c>
      <c r="H85" s="142" t="s">
        <v>154</v>
      </c>
      <c r="I85" s="143" t="s">
        <v>155</v>
      </c>
      <c r="J85" s="81">
        <v>6</v>
      </c>
      <c r="K85" s="88"/>
      <c r="L85" s="78" t="s">
        <v>158</v>
      </c>
      <c r="M85" s="90">
        <v>2</v>
      </c>
    </row>
    <row r="86" spans="1:16" ht="21.95" customHeight="1" x14ac:dyDescent="0.3">
      <c r="A86" s="78">
        <v>80</v>
      </c>
      <c r="B86" s="132" t="s">
        <v>195</v>
      </c>
      <c r="C86" s="138" t="s">
        <v>211</v>
      </c>
      <c r="D86" s="85" t="s">
        <v>51</v>
      </c>
      <c r="E86" s="79" t="s">
        <v>152</v>
      </c>
      <c r="F86" s="85" t="s">
        <v>76</v>
      </c>
      <c r="G86" s="85" t="s">
        <v>153</v>
      </c>
      <c r="H86" s="142" t="s">
        <v>154</v>
      </c>
      <c r="I86" s="143" t="s">
        <v>155</v>
      </c>
      <c r="J86" s="81">
        <v>6</v>
      </c>
      <c r="K86" s="88"/>
      <c r="L86" s="78" t="s">
        <v>158</v>
      </c>
      <c r="M86" s="90">
        <v>2</v>
      </c>
    </row>
    <row r="87" spans="1:16" ht="21.95" customHeight="1" x14ac:dyDescent="0.3">
      <c r="A87" s="78">
        <v>81</v>
      </c>
      <c r="B87" s="132" t="s">
        <v>196</v>
      </c>
      <c r="C87" s="139" t="s">
        <v>122</v>
      </c>
      <c r="D87" s="85" t="s">
        <v>67</v>
      </c>
      <c r="E87" s="79" t="s">
        <v>152</v>
      </c>
      <c r="F87" s="85" t="s">
        <v>76</v>
      </c>
      <c r="G87" s="85" t="s">
        <v>153</v>
      </c>
      <c r="H87" s="142" t="s">
        <v>154</v>
      </c>
      <c r="I87" s="143" t="s">
        <v>155</v>
      </c>
      <c r="J87" s="81">
        <v>6</v>
      </c>
      <c r="K87" s="88"/>
      <c r="L87" s="78" t="s">
        <v>158</v>
      </c>
      <c r="M87" s="90">
        <v>2</v>
      </c>
    </row>
    <row r="88" spans="1:16" ht="21.95" customHeight="1" x14ac:dyDescent="0.3">
      <c r="A88" s="78">
        <v>82</v>
      </c>
      <c r="B88" s="132" t="s">
        <v>197</v>
      </c>
      <c r="C88" s="138" t="s">
        <v>212</v>
      </c>
      <c r="D88" s="85" t="s">
        <v>51</v>
      </c>
      <c r="E88" s="79" t="s">
        <v>152</v>
      </c>
      <c r="F88" s="85" t="s">
        <v>76</v>
      </c>
      <c r="G88" s="85" t="s">
        <v>153</v>
      </c>
      <c r="H88" s="142" t="s">
        <v>154</v>
      </c>
      <c r="I88" s="143" t="s">
        <v>155</v>
      </c>
      <c r="J88" s="81">
        <v>6</v>
      </c>
      <c r="K88" s="88"/>
      <c r="L88" s="78" t="s">
        <v>158</v>
      </c>
      <c r="M88" s="90">
        <v>2</v>
      </c>
    </row>
    <row r="89" spans="1:16" ht="21.95" customHeight="1" x14ac:dyDescent="0.3">
      <c r="A89" s="78">
        <v>83</v>
      </c>
      <c r="B89" s="132" t="s">
        <v>198</v>
      </c>
      <c r="C89" s="139" t="s">
        <v>122</v>
      </c>
      <c r="D89" s="85" t="s">
        <v>67</v>
      </c>
      <c r="E89" s="79" t="s">
        <v>152</v>
      </c>
      <c r="F89" s="85" t="s">
        <v>76</v>
      </c>
      <c r="G89" s="85" t="s">
        <v>153</v>
      </c>
      <c r="H89" s="142" t="s">
        <v>154</v>
      </c>
      <c r="I89" s="143" t="s">
        <v>155</v>
      </c>
      <c r="J89" s="81">
        <v>6</v>
      </c>
      <c r="K89" s="88"/>
      <c r="L89" s="78" t="s">
        <v>158</v>
      </c>
      <c r="M89" s="90">
        <v>2</v>
      </c>
    </row>
    <row r="90" spans="1:16" ht="21.95" customHeight="1" x14ac:dyDescent="0.3">
      <c r="A90" s="78">
        <v>84</v>
      </c>
      <c r="B90" s="144" t="s">
        <v>136</v>
      </c>
      <c r="C90" s="138" t="s">
        <v>213</v>
      </c>
      <c r="D90" s="85" t="s">
        <v>51</v>
      </c>
      <c r="E90" s="79" t="s">
        <v>152</v>
      </c>
      <c r="F90" s="85" t="s">
        <v>76</v>
      </c>
      <c r="G90" s="85" t="s">
        <v>153</v>
      </c>
      <c r="H90" s="142" t="s">
        <v>154</v>
      </c>
      <c r="I90" s="143" t="s">
        <v>155</v>
      </c>
      <c r="J90" s="81">
        <v>6</v>
      </c>
      <c r="K90" s="88"/>
      <c r="L90" s="78" t="s">
        <v>158</v>
      </c>
      <c r="M90" s="90">
        <v>2</v>
      </c>
    </row>
    <row r="91" spans="1:16" ht="21.95" customHeight="1" x14ac:dyDescent="0.3">
      <c r="A91" s="78">
        <v>85</v>
      </c>
      <c r="B91" s="132" t="s">
        <v>199</v>
      </c>
      <c r="C91" s="138" t="s">
        <v>214</v>
      </c>
      <c r="D91" s="85" t="s">
        <v>51</v>
      </c>
      <c r="E91" s="79" t="s">
        <v>152</v>
      </c>
      <c r="F91" s="85" t="s">
        <v>76</v>
      </c>
      <c r="G91" s="85" t="s">
        <v>153</v>
      </c>
      <c r="H91" s="142" t="s">
        <v>154</v>
      </c>
      <c r="I91" s="143" t="s">
        <v>155</v>
      </c>
      <c r="J91" s="81">
        <v>6</v>
      </c>
      <c r="K91" s="88"/>
      <c r="L91" s="78" t="s">
        <v>158</v>
      </c>
      <c r="M91" s="90">
        <v>2</v>
      </c>
    </row>
    <row r="92" spans="1:16" ht="21.95" customHeight="1" x14ac:dyDescent="0.3">
      <c r="A92" s="78">
        <v>86</v>
      </c>
      <c r="B92" s="132" t="s">
        <v>200</v>
      </c>
      <c r="C92" s="138" t="s">
        <v>215</v>
      </c>
      <c r="D92" s="85" t="s">
        <v>51</v>
      </c>
      <c r="E92" s="79" t="s">
        <v>152</v>
      </c>
      <c r="F92" s="85" t="s">
        <v>76</v>
      </c>
      <c r="G92" s="85" t="s">
        <v>153</v>
      </c>
      <c r="H92" s="142" t="s">
        <v>154</v>
      </c>
      <c r="I92" s="143" t="s">
        <v>155</v>
      </c>
      <c r="J92" s="81">
        <v>6</v>
      </c>
      <c r="K92" s="88"/>
      <c r="L92" s="78" t="s">
        <v>158</v>
      </c>
      <c r="M92" s="90">
        <v>2</v>
      </c>
    </row>
    <row r="93" spans="1:16" ht="21.95" customHeight="1" x14ac:dyDescent="0.3">
      <c r="A93" s="78">
        <v>87</v>
      </c>
      <c r="B93" s="133" t="s">
        <v>201</v>
      </c>
      <c r="C93" s="139" t="s">
        <v>125</v>
      </c>
      <c r="D93" s="85" t="s">
        <v>51</v>
      </c>
      <c r="E93" s="79" t="s">
        <v>152</v>
      </c>
      <c r="F93" s="85" t="s">
        <v>76</v>
      </c>
      <c r="G93" s="85" t="s">
        <v>153</v>
      </c>
      <c r="H93" s="142" t="s">
        <v>154</v>
      </c>
      <c r="I93" s="143" t="s">
        <v>155</v>
      </c>
      <c r="J93" s="81">
        <v>6</v>
      </c>
      <c r="K93" s="88"/>
      <c r="L93" s="78" t="s">
        <v>158</v>
      </c>
      <c r="M93" s="90">
        <v>2</v>
      </c>
    </row>
    <row r="94" spans="1:16" ht="21.95" customHeight="1" x14ac:dyDescent="0.2">
      <c r="A94" s="84"/>
      <c r="B94" s="89"/>
      <c r="C94" s="85"/>
      <c r="D94" s="85"/>
      <c r="E94" s="85"/>
      <c r="F94" s="85"/>
      <c r="G94" s="85"/>
      <c r="H94" s="84"/>
      <c r="I94" s="85"/>
      <c r="J94" s="87"/>
      <c r="K94" s="88"/>
      <c r="L94" s="78"/>
      <c r="M94" s="90"/>
    </row>
    <row r="95" spans="1:16" ht="21.95" customHeight="1" x14ac:dyDescent="0.2">
      <c r="A95" s="84"/>
      <c r="B95" s="89"/>
      <c r="C95" s="85"/>
      <c r="D95" s="85"/>
      <c r="E95" s="85"/>
      <c r="F95" s="85"/>
      <c r="G95" s="85"/>
      <c r="H95" s="84"/>
      <c r="I95" s="85"/>
      <c r="J95" s="87"/>
      <c r="K95" s="88"/>
      <c r="L95" s="78"/>
      <c r="M95" s="90"/>
    </row>
    <row r="96" spans="1:16" ht="21.95" customHeight="1" x14ac:dyDescent="0.2">
      <c r="A96" s="84"/>
      <c r="B96" s="89"/>
      <c r="C96" s="85"/>
      <c r="D96" s="85"/>
      <c r="E96" s="85"/>
      <c r="F96" s="85"/>
      <c r="G96" s="85"/>
      <c r="H96" s="84"/>
      <c r="I96" s="85"/>
      <c r="J96" s="87"/>
      <c r="K96" s="88"/>
      <c r="L96" s="78"/>
      <c r="M96" s="90"/>
      <c r="N96" s="10"/>
      <c r="O96" s="10"/>
      <c r="P96" s="53"/>
    </row>
    <row r="97" spans="1:16" ht="21.95" customHeight="1" x14ac:dyDescent="0.2">
      <c r="A97" s="84"/>
      <c r="B97" s="89"/>
      <c r="C97" s="85"/>
      <c r="D97" s="85"/>
      <c r="E97" s="85"/>
      <c r="F97" s="85"/>
      <c r="G97" s="85"/>
      <c r="H97" s="84"/>
      <c r="I97" s="85"/>
      <c r="J97" s="87"/>
      <c r="K97" s="88"/>
      <c r="L97" s="78"/>
      <c r="M97" s="90"/>
      <c r="N97" s="10"/>
      <c r="O97" s="10"/>
      <c r="P97" s="53"/>
    </row>
    <row r="98" spans="1:16" ht="21.95" customHeight="1" x14ac:dyDescent="0.2">
      <c r="A98" s="84"/>
      <c r="B98" s="89"/>
      <c r="C98" s="85"/>
      <c r="D98" s="85"/>
      <c r="E98" s="85"/>
      <c r="F98" s="85"/>
      <c r="G98" s="85"/>
      <c r="H98" s="84"/>
      <c r="I98" s="85"/>
      <c r="J98" s="87"/>
      <c r="K98" s="88"/>
      <c r="L98" s="78"/>
      <c r="M98" s="90"/>
      <c r="N98" s="10"/>
      <c r="O98" s="10"/>
      <c r="P98" s="53"/>
    </row>
    <row r="99" spans="1:16" ht="21.95" customHeight="1" x14ac:dyDescent="0.2">
      <c r="A99" s="84"/>
      <c r="B99" s="89"/>
      <c r="C99" s="85"/>
      <c r="D99" s="85"/>
      <c r="E99" s="85"/>
      <c r="F99" s="85"/>
      <c r="G99" s="85"/>
      <c r="H99" s="84"/>
      <c r="I99" s="85"/>
      <c r="J99" s="87"/>
      <c r="K99" s="88"/>
      <c r="L99" s="78"/>
      <c r="M99" s="90"/>
      <c r="N99" s="10"/>
      <c r="O99" s="10"/>
      <c r="P99" s="53"/>
    </row>
    <row r="100" spans="1:16" ht="21.95" customHeight="1" x14ac:dyDescent="0.2">
      <c r="A100" s="84"/>
      <c r="B100" s="89"/>
      <c r="C100" s="85"/>
      <c r="D100" s="85"/>
      <c r="E100" s="85"/>
      <c r="F100" s="85"/>
      <c r="G100" s="85"/>
      <c r="H100" s="84"/>
      <c r="I100" s="85"/>
      <c r="J100" s="87"/>
      <c r="K100" s="88"/>
      <c r="L100" s="78"/>
      <c r="M100" s="90"/>
      <c r="N100" s="10"/>
      <c r="O100" s="10"/>
      <c r="P100" s="53"/>
    </row>
    <row r="101" spans="1:16" ht="21.95" customHeight="1" x14ac:dyDescent="0.2">
      <c r="A101" s="84"/>
      <c r="B101" s="89"/>
      <c r="C101" s="85"/>
      <c r="D101" s="85"/>
      <c r="E101" s="85"/>
      <c r="F101" s="85"/>
      <c r="G101" s="85"/>
      <c r="H101" s="84"/>
      <c r="I101" s="85"/>
      <c r="J101" s="87"/>
      <c r="K101" s="88"/>
      <c r="L101" s="78"/>
      <c r="M101" s="90"/>
      <c r="N101" s="10"/>
      <c r="O101" s="10"/>
      <c r="P101" s="53"/>
    </row>
    <row r="102" spans="1:16" ht="21.95" customHeight="1" x14ac:dyDescent="0.2">
      <c r="A102" s="84"/>
      <c r="B102" s="89"/>
      <c r="C102" s="85"/>
      <c r="D102" s="85"/>
      <c r="E102" s="85"/>
      <c r="F102" s="85"/>
      <c r="G102" s="85"/>
      <c r="H102" s="84"/>
      <c r="I102" s="85"/>
      <c r="J102" s="87"/>
      <c r="K102" s="88"/>
      <c r="L102" s="78"/>
      <c r="M102" s="90"/>
      <c r="N102" s="10"/>
      <c r="O102" s="10"/>
      <c r="P102" s="53"/>
    </row>
    <row r="103" spans="1:16" ht="21.95" customHeight="1" x14ac:dyDescent="0.2">
      <c r="A103" s="84"/>
      <c r="B103" s="89"/>
      <c r="C103" s="85"/>
      <c r="D103" s="85"/>
      <c r="E103" s="85"/>
      <c r="F103" s="85"/>
      <c r="G103" s="85"/>
      <c r="H103" s="84"/>
      <c r="I103" s="85"/>
      <c r="J103" s="87"/>
      <c r="K103" s="88"/>
      <c r="L103" s="78"/>
      <c r="M103" s="90"/>
    </row>
    <row r="104" spans="1:16" ht="21.95" customHeight="1" x14ac:dyDescent="0.2">
      <c r="A104" s="84"/>
      <c r="B104" s="89"/>
      <c r="C104" s="85"/>
      <c r="D104" s="85"/>
      <c r="E104" s="85"/>
      <c r="F104" s="85"/>
      <c r="G104" s="85"/>
      <c r="H104" s="84"/>
      <c r="I104" s="85"/>
      <c r="J104" s="87"/>
      <c r="K104" s="88"/>
      <c r="L104" s="78"/>
      <c r="M104" s="90"/>
    </row>
    <row r="105" spans="1:16" ht="21.95" customHeight="1" x14ac:dyDescent="0.2">
      <c r="A105" s="84"/>
      <c r="B105" s="89"/>
      <c r="C105" s="85"/>
      <c r="D105" s="85"/>
      <c r="E105" s="85"/>
      <c r="F105" s="85"/>
      <c r="G105" s="85"/>
      <c r="H105" s="84"/>
      <c r="I105" s="85"/>
      <c r="J105" s="87"/>
      <c r="K105" s="88"/>
      <c r="L105" s="84"/>
      <c r="M105" s="90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0:D1498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99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999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99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99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99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999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5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90" t="s">
        <v>72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99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97" t="str">
        <f>เก็บข้อมูลHRD!C2</f>
        <v>สำนักงานปศุสัตว์จังหวัดศรีสะเกษ</v>
      </c>
      <c r="E2" s="197"/>
      <c r="F2" s="197"/>
      <c r="G2" s="197"/>
      <c r="H2" s="197"/>
      <c r="I2" s="197"/>
      <c r="J2" s="198" t="s">
        <v>75</v>
      </c>
      <c r="K2" s="198"/>
      <c r="L2" s="197" t="str">
        <f>เก็บข้อมูลHRD!J4</f>
        <v>นายดำรงศักดิ์ วาทบัณฑิตกุล</v>
      </c>
      <c r="M2" s="197"/>
      <c r="N2" s="100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92" t="s">
        <v>46</v>
      </c>
      <c r="C4" s="193"/>
      <c r="D4" s="129">
        <f>เก็บข้อมูลHRD!D4</f>
        <v>51</v>
      </c>
      <c r="E4" s="33" t="s">
        <v>53</v>
      </c>
      <c r="F4" s="129">
        <f>เก็บข้อมูลHRD!F4</f>
        <v>36</v>
      </c>
      <c r="G4" s="34"/>
      <c r="H4" s="35" t="s">
        <v>47</v>
      </c>
      <c r="I4" s="194">
        <f>เก็บข้อมูลHRD!H4</f>
        <v>2563</v>
      </c>
      <c r="J4" s="195"/>
      <c r="K4" s="196" t="s">
        <v>45</v>
      </c>
      <c r="L4" s="196"/>
      <c r="M4" s="36">
        <f>เก็บข้อมูลHRD!L4:M4</f>
        <v>44075</v>
      </c>
      <c r="N4" s="101"/>
      <c r="O4" s="25"/>
      <c r="P4" s="20"/>
    </row>
    <row r="5" spans="1:17" s="28" customFormat="1" ht="5.25" customHeight="1" x14ac:dyDescent="0.2">
      <c r="A5" s="9"/>
      <c r="B5" s="189"/>
      <c r="C5" s="18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68" t="s">
        <v>13</v>
      </c>
      <c r="B6" s="165" t="s">
        <v>34</v>
      </c>
      <c r="C6" s="166"/>
      <c r="D6" s="166"/>
      <c r="E6" s="166"/>
      <c r="F6" s="167"/>
      <c r="G6" s="37"/>
      <c r="H6" s="201" t="s">
        <v>32</v>
      </c>
      <c r="I6" s="201"/>
      <c r="J6" s="201"/>
      <c r="K6" s="200" t="s">
        <v>33</v>
      </c>
      <c r="L6" s="200"/>
      <c r="M6" s="200"/>
      <c r="N6" s="102"/>
      <c r="O6" s="21"/>
      <c r="P6" s="27"/>
      <c r="Q6" s="27"/>
    </row>
    <row r="7" spans="1:17" ht="24.95" customHeight="1" x14ac:dyDescent="0.35">
      <c r="A7" s="169"/>
      <c r="B7" s="183" t="s">
        <v>51</v>
      </c>
      <c r="C7" s="184"/>
      <c r="D7" s="185"/>
      <c r="E7" s="181" t="s">
        <v>67</v>
      </c>
      <c r="F7" s="181"/>
      <c r="G7" s="40"/>
      <c r="H7" s="186" t="s">
        <v>15</v>
      </c>
      <c r="I7" s="186"/>
      <c r="J7" s="41">
        <f>COUNTIF(เก็บข้อมูลHRD!F7:F2005,"ความรู้/ทักษะเฉพาะทางในสายงาน")</f>
        <v>87</v>
      </c>
      <c r="K7" s="188" t="s">
        <v>48</v>
      </c>
      <c r="L7" s="188"/>
      <c r="M7" s="42">
        <f>COUNTIF(เก็บข้อมูลHRD!G7:G2005,"อบรมกับหน่วยงานนอกกรมฯ")</f>
        <v>0</v>
      </c>
      <c r="N7" s="104"/>
    </row>
    <row r="8" spans="1:17" ht="24.95" customHeight="1" x14ac:dyDescent="0.35">
      <c r="A8" s="169"/>
      <c r="B8" s="180" t="s">
        <v>8</v>
      </c>
      <c r="C8" s="180"/>
      <c r="D8" s="38">
        <f t="array" ref="D8">COUNTIFS(เก็บข้อมูลHRD!D7:D2005,"ข้าราชการ",เก็บข้อมูลHRD!M7:M2005,"1")</f>
        <v>0</v>
      </c>
      <c r="E8" s="39" t="s">
        <v>10</v>
      </c>
      <c r="F8" s="38">
        <f t="array" ref="F8">COUNTIFS(เก็บข้อมูลHRD!D7:D2005,"พนักงานราชการ",เก็บข้อมูลHRD!M7:M2005,"1")</f>
        <v>0</v>
      </c>
      <c r="G8" s="40"/>
      <c r="H8" s="186" t="s">
        <v>16</v>
      </c>
      <c r="I8" s="186"/>
      <c r="J8" s="41">
        <f>COUNTIF(เก็บข้อมูลHRD!F7:F2005,"ภาษา")</f>
        <v>0</v>
      </c>
      <c r="K8" s="187" t="s">
        <v>40</v>
      </c>
      <c r="L8" s="187"/>
      <c r="M8" s="42">
        <f>COUNTIF(เก็บข้อมูลHRD!G7:G2005,"อบรมกับหน่วยงานในกรมฯ")</f>
        <v>0</v>
      </c>
      <c r="N8" s="104"/>
      <c r="P8" s="29"/>
    </row>
    <row r="9" spans="1:17" ht="24.95" customHeight="1" x14ac:dyDescent="0.35">
      <c r="A9" s="169"/>
      <c r="B9" s="180" t="s">
        <v>9</v>
      </c>
      <c r="C9" s="180"/>
      <c r="D9" s="43">
        <f t="array" ref="D9">SUMPRODUCT(IF(เก็บข้อมูลHRD!D7:D2005="ข้าราชการ",IF(เก็บข้อมูลHRD!B7:B2005&lt;&gt;"",IF(เก็บข้อมูลHRD!M7:M2005=1,1/COUNTIFS(เก็บข้อมูลHRD!B7:B2005,เก็บข้อมูลHRD!B7:B2005,เก็บข้อมูลHRD!D7:D2005,"ข้าราชการ",เก็บข้อมูลHRD!B7:B2005,"&lt;&gt;",เก็บข้อมูลHRD!M7:M2005,"=1")))))</f>
        <v>0</v>
      </c>
      <c r="E9" s="39" t="s">
        <v>11</v>
      </c>
      <c r="F9" s="38">
        <f t="array" ref="F9">SUMPRODUCT(IF(เก็บข้อมูลHRD!D7:D2005="พนักงานราชการ",IF(เก็บข้อมูลHRD!B7:B2005&lt;&gt;"",IF(เก็บข้อมูลHRD!M7:M2005=1,1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1")))))</f>
        <v>0</v>
      </c>
      <c r="G9" s="45"/>
      <c r="H9" s="186" t="s">
        <v>17</v>
      </c>
      <c r="I9" s="186"/>
      <c r="J9" s="41">
        <f>COUNTIF(เก็บข้อมูลHRD!F7:F2005,"ภาวะผู้นำ/คุณธรรม/จริยธรรม")</f>
        <v>0</v>
      </c>
      <c r="K9" s="188" t="s">
        <v>49</v>
      </c>
      <c r="L9" s="188"/>
      <c r="M9" s="42">
        <f>COUNTIF(เก็บข้อมูลHRD!G7:G2005,"e-Learning")</f>
        <v>87</v>
      </c>
      <c r="N9" s="104"/>
    </row>
    <row r="10" spans="1:17" ht="24.95" customHeight="1" x14ac:dyDescent="0.35">
      <c r="A10" s="170"/>
      <c r="B10" s="180" t="s">
        <v>77</v>
      </c>
      <c r="C10" s="180"/>
      <c r="D10" s="44">
        <f t="array" ref="D10">D9/D4*100</f>
        <v>0</v>
      </c>
      <c r="E10" s="39" t="s">
        <v>78</v>
      </c>
      <c r="F10" s="44">
        <f t="array" ref="F10">F9/F4*100</f>
        <v>0</v>
      </c>
      <c r="G10" s="46"/>
      <c r="H10" s="186" t="s">
        <v>18</v>
      </c>
      <c r="I10" s="186"/>
      <c r="J10" s="41">
        <f t="array" ref="J10">COUNTIF(เก็บข้อมูลHRD!F7:F1005,"จิตอาสา/บริการ")</f>
        <v>0</v>
      </c>
      <c r="K10" s="188" t="s">
        <v>23</v>
      </c>
      <c r="L10" s="188"/>
      <c r="M10" s="42">
        <f>COUNTIF(เก็บข้อมูลHRD!G7:G2005,"ชุมชนนักปฏิบัติ(CoP)")</f>
        <v>0</v>
      </c>
      <c r="N10" s="104"/>
    </row>
    <row r="11" spans="1:17" ht="24.95" customHeight="1" x14ac:dyDescent="0.35">
      <c r="A11" s="177" t="s">
        <v>14</v>
      </c>
      <c r="B11" s="174" t="s">
        <v>35</v>
      </c>
      <c r="C11" s="175"/>
      <c r="D11" s="175"/>
      <c r="E11" s="175"/>
      <c r="F11" s="176"/>
      <c r="G11" s="40"/>
      <c r="H11" s="186" t="s">
        <v>19</v>
      </c>
      <c r="I11" s="186"/>
      <c r="J11" s="41">
        <f>COUNTIF(เก็บข้อมูลHRD!F7:F2005,"ความรับผิดชอบ/ซื่อสัตย์สุจริต")</f>
        <v>0</v>
      </c>
      <c r="K11" s="188" t="s">
        <v>26</v>
      </c>
      <c r="L11" s="188"/>
      <c r="M11" s="42">
        <f>COUNTIF(เก็บข้อมูลHRD!G7:G2005,"สอนงาน")</f>
        <v>0</v>
      </c>
      <c r="N11" s="104"/>
    </row>
    <row r="12" spans="1:17" ht="24.95" customHeight="1" x14ac:dyDescent="0.35">
      <c r="A12" s="178"/>
      <c r="B12" s="171" t="s">
        <v>51</v>
      </c>
      <c r="C12" s="172"/>
      <c r="D12" s="173"/>
      <c r="E12" s="182" t="s">
        <v>67</v>
      </c>
      <c r="F12" s="182"/>
      <c r="G12" s="40"/>
      <c r="H12" s="186" t="s">
        <v>20</v>
      </c>
      <c r="I12" s="186"/>
      <c r="J12" s="41">
        <f>COUNTIF(เก็บข้อมูลHRD!F7:F2005,"ทำงานเป็นทีม")</f>
        <v>0</v>
      </c>
      <c r="K12" s="188" t="s">
        <v>27</v>
      </c>
      <c r="L12" s="188"/>
      <c r="M12" s="42">
        <f>COUNTIF(เก็บข้อมูลHRD!G7:G2005,"มอบหมายงาน")</f>
        <v>0</v>
      </c>
      <c r="N12" s="104"/>
    </row>
    <row r="13" spans="1:17" ht="24.95" customHeight="1" x14ac:dyDescent="0.35">
      <c r="A13" s="178"/>
      <c r="B13" s="160" t="s">
        <v>8</v>
      </c>
      <c r="C13" s="160"/>
      <c r="D13" s="38">
        <f t="array" ref="D13">COUNTIFS(เก็บข้อมูลHRD!D7:D2005,"ข้าราชการ",เก็บข้อมูลHRD!M7:M2005,"2")</f>
        <v>51</v>
      </c>
      <c r="E13" s="39" t="s">
        <v>10</v>
      </c>
      <c r="F13" s="38">
        <f t="array" ref="F13">COUNTIFS(เก็บข้อมูลHRD!D7:D2005,"พนักงานราชการ",เก็บข้อมูลHRD!M7:M2005,"2")</f>
        <v>36</v>
      </c>
      <c r="G13" s="45"/>
      <c r="H13" s="186" t="s">
        <v>24</v>
      </c>
      <c r="I13" s="186"/>
      <c r="J13" s="41">
        <f>COUNTIF(เก็บข้อมูลHRD!F7:F2005,"คิดค้น/ใช้นวัตกรรมใหม่ๆ")</f>
        <v>0</v>
      </c>
      <c r="K13" s="188" t="s">
        <v>28</v>
      </c>
      <c r="L13" s="188"/>
      <c r="M13" s="42">
        <f>COUNTIF(เก็บข้อมูลHRD!G7:G2005,"ดูงานนอกสถานที่")</f>
        <v>0</v>
      </c>
      <c r="N13" s="104"/>
      <c r="Q13" s="22" t="s">
        <v>57</v>
      </c>
    </row>
    <row r="14" spans="1:17" ht="24.95" customHeight="1" x14ac:dyDescent="0.35">
      <c r="A14" s="178"/>
      <c r="B14" s="160" t="s">
        <v>9</v>
      </c>
      <c r="C14" s="160"/>
      <c r="D14" s="38">
        <f t="array" ref="D14">SUMPRODUCT(IF(เก็บข้อมูลHRD!D7:D2005="ข้าราชการ",IF(เก็บข้อมูลHRD!B7:B2005&lt;&gt;"",IF(เก็บข้อมูลHRD!M7:M2005=2,1/COUNTIFS(เก็บข้อมูลHRD!B7:B2005,เก็บข้อมูลHRD!B7:B2005,เก็บข้อมูลHRD!D7:D2005,"ข้าราชการ",เก็บข้อมูลHRD!B7:B2005,"&lt;&gt;",เก็บข้อมูลHRD!M7:M2005,"=2")))))</f>
        <v>51</v>
      </c>
      <c r="E14" s="39" t="s">
        <v>11</v>
      </c>
      <c r="F14" s="38">
        <f t="array" ref="F14">SUMPRODUCT(IF(เก็บข้อมูลHRD!D7:D2005="พนักงานราชการ",IF(เก็บข้อมูลHRD!B7:B2005&lt;&gt;"",IF(เก็บข้อมูลHRD!M7:M2005=2,1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2")))))</f>
        <v>36</v>
      </c>
      <c r="G14" s="46"/>
      <c r="H14" s="186" t="s">
        <v>25</v>
      </c>
      <c r="I14" s="186"/>
      <c r="J14" s="41">
        <f>COUNTIF(เก็บข้อมูลHRD!F7:F2005,"กฎหมาย/กฎระเบียบฯ")</f>
        <v>0</v>
      </c>
      <c r="K14" s="188" t="s">
        <v>29</v>
      </c>
      <c r="L14" s="188"/>
      <c r="M14" s="42">
        <f>COUNTIF(เก็บข้อมูลHRD!G7:G2005,"หมุนเวียนงาน")</f>
        <v>0</v>
      </c>
      <c r="N14" s="104"/>
    </row>
    <row r="15" spans="1:17" ht="24.95" customHeight="1" x14ac:dyDescent="0.35">
      <c r="A15" s="179"/>
      <c r="B15" s="160" t="s">
        <v>77</v>
      </c>
      <c r="C15" s="160"/>
      <c r="D15" s="44">
        <f>D14/D4*100</f>
        <v>100</v>
      </c>
      <c r="E15" s="39" t="s">
        <v>78</v>
      </c>
      <c r="F15" s="44">
        <f>F14/F4*100</f>
        <v>100</v>
      </c>
      <c r="G15" s="40"/>
      <c r="H15" s="186" t="s">
        <v>21</v>
      </c>
      <c r="I15" s="186"/>
      <c r="J15" s="41">
        <f>COUNTIF(เก็บข้อมูลHRD!F7:F2005,"การใช้เทคโนโลยี")</f>
        <v>0</v>
      </c>
      <c r="K15" s="188" t="s">
        <v>30</v>
      </c>
      <c r="L15" s="188"/>
      <c r="M15" s="42">
        <f>COUNTIF(เก็บข้อมูลHRD!G7:G2005,"เรียนรู้ด้วยตนเอง")</f>
        <v>0</v>
      </c>
      <c r="N15" s="104"/>
    </row>
    <row r="16" spans="1:17" ht="24.95" customHeight="1" x14ac:dyDescent="0.35">
      <c r="A16" s="155" t="s">
        <v>12</v>
      </c>
      <c r="B16" s="156" t="s">
        <v>36</v>
      </c>
      <c r="C16" s="156"/>
      <c r="D16" s="156"/>
      <c r="E16" s="156"/>
      <c r="F16" s="157"/>
      <c r="G16" s="40"/>
      <c r="H16" s="186" t="s">
        <v>22</v>
      </c>
      <c r="I16" s="186"/>
      <c r="J16" s="41">
        <f>COUNTIF(เก็บข้อมูลHRD!F7:F2005,"ทักษะการคิด")</f>
        <v>0</v>
      </c>
      <c r="K16" s="188" t="s">
        <v>31</v>
      </c>
      <c r="L16" s="188"/>
      <c r="M16" s="42">
        <f>COUNTIF(เก็บข้อมูลHRD!G7:G2005,"อื่นๆ")</f>
        <v>0</v>
      </c>
      <c r="N16" s="104"/>
    </row>
    <row r="17" spans="1:18" ht="23.25" customHeight="1" x14ac:dyDescent="0.2">
      <c r="A17" s="155"/>
      <c r="B17" s="156" t="s">
        <v>51</v>
      </c>
      <c r="C17" s="156"/>
      <c r="D17" s="157"/>
      <c r="E17" s="158" t="s">
        <v>67</v>
      </c>
      <c r="F17" s="158"/>
      <c r="G17" s="45"/>
      <c r="H17" s="202" t="s">
        <v>52</v>
      </c>
      <c r="I17" s="202"/>
      <c r="J17" s="112">
        <f>SUM(J7:J16)</f>
        <v>87</v>
      </c>
      <c r="K17" s="202" t="s">
        <v>52</v>
      </c>
      <c r="L17" s="202"/>
      <c r="M17" s="113">
        <f>SUM(M7:M16)</f>
        <v>87</v>
      </c>
      <c r="N17" s="104"/>
    </row>
    <row r="18" spans="1:18" ht="24.95" customHeight="1" x14ac:dyDescent="0.3">
      <c r="A18" s="155"/>
      <c r="B18" s="159" t="s">
        <v>8</v>
      </c>
      <c r="C18" s="160"/>
      <c r="D18" s="38">
        <f>COUNTIF(เก็บข้อมูลHRD!D7:D2005,"ข้าราชการ")</f>
        <v>51</v>
      </c>
      <c r="E18" s="39" t="s">
        <v>10</v>
      </c>
      <c r="F18" s="38">
        <f t="array" ref="F18">COUNTIF(เก็บข้อมูลHRD!D7:D2005,"พนักงานราชการ")</f>
        <v>36</v>
      </c>
      <c r="G18" s="46"/>
      <c r="H18" s="152" t="s">
        <v>68</v>
      </c>
      <c r="I18" s="153"/>
      <c r="J18" s="153"/>
      <c r="K18" s="153"/>
      <c r="L18" s="153"/>
      <c r="M18" s="153"/>
      <c r="N18" s="46"/>
    </row>
    <row r="19" spans="1:18" ht="28.5" customHeight="1" x14ac:dyDescent="0.2">
      <c r="A19" s="155"/>
      <c r="B19" s="159" t="s">
        <v>9</v>
      </c>
      <c r="C19" s="160"/>
      <c r="D19" s="38">
        <f t="array" ref="D19">SUMPRODUCT(IF(เก็บข้อมูลHRD!D7:D2005="ข้าราชการ",IF(เก็บข้อมูลHRD!B7:B2005&lt;&gt;"",1/COUNTIFS(เก็บข้อมูลHRD!B7:B2005,เก็บข้อมูลHRD!B7:B2005,เก็บข้อมูลHRD!D7:D2005,"ข้าราชการ",เก็บข้อมูลHRD!B7:B2005,"&lt;&gt;"))))</f>
        <v>51</v>
      </c>
      <c r="E19" s="39" t="s">
        <v>11</v>
      </c>
      <c r="F19" s="38">
        <f t="array" ref="F19">SUMPRODUCT(IF(เก็บข้อมูลHRD!D7:D2005="พนักงานราชการ",IF(เก็บข้อมูลHRD!B7:B2005&lt;&gt;"",1/COUNTIFS(เก็บข้อมูลHRD!B7:B2005,เก็บข้อมูลHRD!B7:B2005,เก็บข้อมูลHRD!D7:D2005,"พนักงานราชการ",เก็บข้อมูลHRD!B7:B2005,"&lt;&gt;"))))</f>
        <v>36</v>
      </c>
      <c r="G19" s="45"/>
      <c r="H19" s="154"/>
      <c r="I19" s="154"/>
      <c r="J19" s="154"/>
      <c r="K19" s="154"/>
      <c r="L19" s="154"/>
      <c r="M19" s="154"/>
      <c r="N19" s="103"/>
    </row>
    <row r="20" spans="1:18" ht="24.95" customHeight="1" x14ac:dyDescent="0.3">
      <c r="A20" s="155"/>
      <c r="B20" s="159" t="s">
        <v>77</v>
      </c>
      <c r="C20" s="160"/>
      <c r="D20" s="44">
        <f>D19/D4*100</f>
        <v>100</v>
      </c>
      <c r="E20" s="39" t="s">
        <v>78</v>
      </c>
      <c r="F20" s="44">
        <f>F19/F4*100</f>
        <v>100</v>
      </c>
      <c r="G20" s="46"/>
      <c r="H20" s="154"/>
      <c r="I20" s="154"/>
      <c r="J20" s="154"/>
      <c r="K20" s="154"/>
      <c r="L20" s="154"/>
      <c r="M20" s="154"/>
      <c r="N20" s="51"/>
    </row>
    <row r="21" spans="1:18" ht="25.5" customHeight="1" x14ac:dyDescent="0.2">
      <c r="A21" s="155"/>
      <c r="B21" s="161" t="s">
        <v>39</v>
      </c>
      <c r="C21" s="161"/>
      <c r="D21" s="161"/>
      <c r="E21" s="161"/>
      <c r="F21" s="162"/>
      <c r="G21" s="130"/>
      <c r="H21" s="154"/>
      <c r="I21" s="154"/>
      <c r="J21" s="154"/>
      <c r="K21" s="154"/>
      <c r="L21" s="154"/>
      <c r="M21" s="154"/>
      <c r="N21" s="51"/>
      <c r="R21" s="22" t="s">
        <v>57</v>
      </c>
    </row>
    <row r="22" spans="1:18" ht="24" customHeight="1" x14ac:dyDescent="0.2">
      <c r="A22" s="155"/>
      <c r="B22" s="163" t="s">
        <v>38</v>
      </c>
      <c r="C22" s="164"/>
      <c r="D22" s="47">
        <f t="array" ref="D22">SUMPRODUCT(IF(เก็บข้อมูลHRD!L7:L2005="มี",IF(เก็บข้อมูลHRD!B7:B2005&lt;&gt;"",1/COUNTIFS(เก็บข้อมูลHRD!B7:B2005,เก็บข้อมูลHRD!B7:B2005,เก็บข้อมูลHRD!L7:L2005,"มี",เก็บข้อมูลHRD!B7:B2005,"&lt;&gt;"))))</f>
        <v>87</v>
      </c>
      <c r="E22" s="39" t="s">
        <v>37</v>
      </c>
      <c r="F22" s="44">
        <f t="array" ref="F22">(D22/SUMPRODUCT((เก็บข้อมูลHRD!B7:B2005&lt;&gt;"")/COUNTIF(เก็บข้อมูลHRD!B7:B2005,เก็บข้อมูลHRD!B7:B2005&amp;"")))*100</f>
        <v>100</v>
      </c>
      <c r="G22" s="131"/>
      <c r="H22" s="154"/>
      <c r="I22" s="154"/>
      <c r="J22" s="154"/>
      <c r="K22" s="154"/>
      <c r="L22" s="154"/>
      <c r="M22" s="154"/>
      <c r="N22" s="51"/>
    </row>
    <row r="23" spans="1:18" ht="21" x14ac:dyDescent="0.2">
      <c r="A23" s="155"/>
      <c r="B23" s="161" t="s">
        <v>41</v>
      </c>
      <c r="C23" s="161"/>
      <c r="D23" s="161"/>
      <c r="E23" s="161"/>
      <c r="F23" s="162"/>
      <c r="G23" s="131"/>
      <c r="H23" s="154"/>
      <c r="I23" s="154"/>
      <c r="J23" s="154"/>
      <c r="K23" s="154"/>
      <c r="L23" s="154"/>
      <c r="M23" s="154"/>
      <c r="N23" s="131"/>
    </row>
    <row r="24" spans="1:18" ht="21.75" customHeight="1" x14ac:dyDescent="0.2">
      <c r="A24" s="155"/>
      <c r="B24" s="163" t="s">
        <v>42</v>
      </c>
      <c r="C24" s="164"/>
      <c r="D24" s="48">
        <f t="array" ref="D24">SUM(เก็บข้อมูลHRD!K7:K2005)</f>
        <v>0</v>
      </c>
      <c r="E24" s="49" t="s">
        <v>58</v>
      </c>
      <c r="F24" s="50" t="e">
        <f t="array" ref="F24">AVERAGEIF(เก็บข้อมูลHRD!K7:K2005,"&lt;&gt;0")</f>
        <v>#DIV/0!</v>
      </c>
      <c r="G24" s="131"/>
      <c r="H24" s="151" t="s">
        <v>61</v>
      </c>
      <c r="I24" s="151"/>
      <c r="J24" s="151"/>
      <c r="K24" s="151"/>
      <c r="L24" s="151"/>
      <c r="M24" s="131"/>
      <c r="N24" s="131"/>
    </row>
    <row r="25" spans="1:18" x14ac:dyDescent="0.2">
      <c r="B25" s="199"/>
      <c r="C25" s="199"/>
      <c r="D25" s="199"/>
      <c r="E25" s="19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25" workbookViewId="0">
      <selection activeCell="C89" sqref="C89"/>
    </sheetView>
  </sheetViews>
  <sheetFormatPr defaultRowHeight="22.5" x14ac:dyDescent="0.35"/>
  <cols>
    <col min="1" max="1" width="10.375" style="122" customWidth="1"/>
    <col min="2" max="2" width="42" style="123" customWidth="1"/>
    <col min="3" max="3" width="37.625" style="124" customWidth="1"/>
    <col min="4" max="4" width="44.75" style="122" customWidth="1"/>
    <col min="5" max="16384" width="9" style="105"/>
  </cols>
  <sheetData>
    <row r="1" spans="1:4" ht="36" x14ac:dyDescent="0.65">
      <c r="A1" s="204" t="s">
        <v>64</v>
      </c>
      <c r="B1" s="204"/>
      <c r="C1" s="204"/>
      <c r="D1" s="204"/>
    </row>
    <row r="2" spans="1:4" ht="92.25" customHeight="1" x14ac:dyDescent="0.35">
      <c r="A2" s="203" t="s">
        <v>74</v>
      </c>
      <c r="B2" s="203"/>
      <c r="C2" s="203"/>
      <c r="D2" s="203"/>
    </row>
    <row r="3" spans="1:4" ht="186.75" customHeight="1" x14ac:dyDescent="0.35">
      <c r="A3" s="203" t="s">
        <v>70</v>
      </c>
      <c r="B3" s="203"/>
      <c r="C3" s="203"/>
      <c r="D3" s="203"/>
    </row>
    <row r="4" spans="1:4" s="109" customFormat="1" ht="45" x14ac:dyDescent="0.2">
      <c r="A4" s="106" t="s">
        <v>56</v>
      </c>
      <c r="B4" s="107" t="s">
        <v>62</v>
      </c>
      <c r="C4" s="108" t="s">
        <v>1</v>
      </c>
      <c r="D4" s="110" t="s">
        <v>65</v>
      </c>
    </row>
    <row r="5" spans="1:4" x14ac:dyDescent="0.35">
      <c r="A5" s="118">
        <v>1</v>
      </c>
      <c r="B5" s="132" t="s">
        <v>79</v>
      </c>
      <c r="C5" s="138" t="s">
        <v>111</v>
      </c>
      <c r="D5" s="121" t="str">
        <f>IF(COUNTIF(เก็บข้อมูลHRD!$B$7:$B$2005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118">
        <v>2</v>
      </c>
      <c r="B6" s="132" t="s">
        <v>80</v>
      </c>
      <c r="C6" s="138" t="s">
        <v>112</v>
      </c>
      <c r="D6" s="121" t="str">
        <f>IF(COUNTIF(เก็บข้อมูลHRD!$B$7:$B$2005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118">
        <v>3</v>
      </c>
      <c r="B7" s="132" t="s">
        <v>81</v>
      </c>
      <c r="C7" s="138" t="s">
        <v>113</v>
      </c>
      <c r="D7" s="121" t="str">
        <f>IF(COUNTIF(เก็บข้อมูลHRD!$B$7:$B$2005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118">
        <v>4</v>
      </c>
      <c r="B8" s="132" t="s">
        <v>82</v>
      </c>
      <c r="C8" s="138" t="s">
        <v>114</v>
      </c>
      <c r="D8" s="121" t="str">
        <f>IF(COUNTIF(เก็บข้อมูลHRD!$B$7:$B$2005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118">
        <v>5</v>
      </c>
      <c r="B9" s="132" t="s">
        <v>83</v>
      </c>
      <c r="C9" s="138" t="s">
        <v>115</v>
      </c>
      <c r="D9" s="121" t="str">
        <f>IF(COUNTIF(เก็บข้อมูลHRD!$B$7:$B$2005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118">
        <v>6</v>
      </c>
      <c r="B10" s="132" t="s">
        <v>84</v>
      </c>
      <c r="C10" s="138" t="s">
        <v>116</v>
      </c>
      <c r="D10" s="121" t="str">
        <f>IF(COUNTIF(เก็บข้อมูลHRD!$B$7:$B$2005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118">
        <v>7</v>
      </c>
      <c r="B11" s="132" t="s">
        <v>85</v>
      </c>
      <c r="C11" s="138" t="s">
        <v>117</v>
      </c>
      <c r="D11" s="121" t="str">
        <f>IF(COUNTIF(เก็บข้อมูลHRD!$B$7:$B$2005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118">
        <v>8</v>
      </c>
      <c r="B12" s="132" t="s">
        <v>86</v>
      </c>
      <c r="C12" s="138" t="s">
        <v>118</v>
      </c>
      <c r="D12" s="121" t="str">
        <f>IF(COUNTIF(เก็บข้อมูลHRD!$B$7:$B$2005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118">
        <v>9</v>
      </c>
      <c r="B13" s="132" t="s">
        <v>87</v>
      </c>
      <c r="C13" s="138" t="s">
        <v>119</v>
      </c>
      <c r="D13" s="121" t="str">
        <f>IF(COUNTIF(เก็บข้อมูลHRD!$B$7:$B$2005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118">
        <v>10</v>
      </c>
      <c r="B14" s="132" t="s">
        <v>88</v>
      </c>
      <c r="C14" s="138" t="s">
        <v>120</v>
      </c>
      <c r="D14" s="121" t="str">
        <f>IF(COUNTIF(เก็บข้อมูลHRD!$B$7:$B$2005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118">
        <v>11</v>
      </c>
      <c r="B15" s="132" t="s">
        <v>89</v>
      </c>
      <c r="C15" s="138" t="s">
        <v>121</v>
      </c>
      <c r="D15" s="121" t="str">
        <f>IF(COUNTIF(เก็บข้อมูลHRD!$B$7:$B$2005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118">
        <v>12</v>
      </c>
      <c r="B16" s="132" t="s">
        <v>90</v>
      </c>
      <c r="C16" s="138" t="s">
        <v>122</v>
      </c>
      <c r="D16" s="121" t="str">
        <f>IF(COUNTIF(เก็บข้อมูลHRD!$B$7:$B$2005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118">
        <v>13</v>
      </c>
      <c r="B17" s="132" t="s">
        <v>91</v>
      </c>
      <c r="C17" s="138" t="s">
        <v>122</v>
      </c>
      <c r="D17" s="121" t="str">
        <f>IF(COUNTIF(เก็บข้อมูลHRD!$B$7:$B$2005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118">
        <v>14</v>
      </c>
      <c r="B18" s="132" t="s">
        <v>92</v>
      </c>
      <c r="C18" s="139" t="s">
        <v>122</v>
      </c>
      <c r="D18" s="121" t="str">
        <f>IF(COUNTIF(เก็บข้อมูลHRD!$B$7:$B$2005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118">
        <v>15</v>
      </c>
      <c r="B19" s="132" t="s">
        <v>93</v>
      </c>
      <c r="C19" s="138" t="s">
        <v>123</v>
      </c>
      <c r="D19" s="121" t="str">
        <f>IF(COUNTIF(เก็บข้อมูลHRD!$B$7:$B$2005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118">
        <v>16</v>
      </c>
      <c r="B20" s="132" t="s">
        <v>94</v>
      </c>
      <c r="C20" s="138" t="s">
        <v>124</v>
      </c>
      <c r="D20" s="121" t="str">
        <f>IF(COUNTIF(เก็บข้อมูลHRD!$B$7:$B$2005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118">
        <v>17</v>
      </c>
      <c r="B21" s="132" t="s">
        <v>95</v>
      </c>
      <c r="C21" s="138" t="s">
        <v>125</v>
      </c>
      <c r="D21" s="121" t="str">
        <f>IF(COUNTIF(เก็บข้อมูลHRD!$B$7:$B$2005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118">
        <v>18</v>
      </c>
      <c r="B22" s="133" t="s">
        <v>96</v>
      </c>
      <c r="C22" s="139" t="s">
        <v>126</v>
      </c>
      <c r="D22" s="121" t="str">
        <f>IF(COUNTIF(เก็บข้อมูลHRD!$B$7:$B$2005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118">
        <v>19</v>
      </c>
      <c r="B23" s="133" t="s">
        <v>97</v>
      </c>
      <c r="C23" s="139" t="s">
        <v>126</v>
      </c>
      <c r="D23" s="121" t="str">
        <f>IF(COUNTIF(เก็บข้อมูลHRD!$B$7:$B$2005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118">
        <v>20</v>
      </c>
      <c r="B24" s="133" t="s">
        <v>98</v>
      </c>
      <c r="C24" s="139" t="s">
        <v>122</v>
      </c>
      <c r="D24" s="121" t="str">
        <f>IF(COUNTIF(เก็บข้อมูลHRD!$B$7:$B$2005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118">
        <v>21</v>
      </c>
      <c r="B25" s="132" t="s">
        <v>99</v>
      </c>
      <c r="C25" s="138" t="s">
        <v>123</v>
      </c>
      <c r="D25" s="121" t="str">
        <f>IF(COUNTIF(เก็บข้อมูลHRD!$B$7:$B$2005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118">
        <v>22</v>
      </c>
      <c r="B26" s="134" t="s">
        <v>100</v>
      </c>
      <c r="C26" s="141" t="s">
        <v>127</v>
      </c>
      <c r="D26" s="121" t="str">
        <f>IF(COUNTIF(เก็บข้อมูลHRD!$B$7:$B$2005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118">
        <v>23</v>
      </c>
      <c r="B27" s="134" t="s">
        <v>101</v>
      </c>
      <c r="C27" s="140" t="s">
        <v>128</v>
      </c>
      <c r="D27" s="121" t="str">
        <f>IF(COUNTIF(เก็บข้อมูลHRD!$B$7:$B$2005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118">
        <v>24</v>
      </c>
      <c r="B28" s="132" t="s">
        <v>102</v>
      </c>
      <c r="C28" s="138" t="s">
        <v>125</v>
      </c>
      <c r="D28" s="121" t="str">
        <f>IF(COUNTIF(เก็บข้อมูลHRD!$B$7:$B$2005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118">
        <v>25</v>
      </c>
      <c r="B29" s="133" t="s">
        <v>103</v>
      </c>
      <c r="C29" s="139" t="s">
        <v>129</v>
      </c>
      <c r="D29" s="121" t="str">
        <f>IF(COUNTIF(เก็บข้อมูลHRD!$B$7:$B$2005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118">
        <v>26</v>
      </c>
      <c r="B30" s="133" t="s">
        <v>104</v>
      </c>
      <c r="C30" s="139" t="s">
        <v>122</v>
      </c>
      <c r="D30" s="121" t="str">
        <f>IF(COUNTIF(เก็บข้อมูลHRD!$B$7:$B$2005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118">
        <v>27</v>
      </c>
      <c r="B31" s="132" t="s">
        <v>105</v>
      </c>
      <c r="C31" s="138" t="s">
        <v>123</v>
      </c>
      <c r="D31" s="121" t="str">
        <f>IF(COUNTIF(เก็บข้อมูลHRD!$B$7:$B$2005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118">
        <v>28</v>
      </c>
      <c r="B32" s="132" t="s">
        <v>106</v>
      </c>
      <c r="C32" s="138" t="s">
        <v>123</v>
      </c>
      <c r="D32" s="121" t="str">
        <f>IF(COUNTIF(เก็บข้อมูลHRD!$B$7:$B$2005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118">
        <v>29</v>
      </c>
      <c r="B33" s="135" t="s">
        <v>107</v>
      </c>
      <c r="C33" s="140" t="s">
        <v>123</v>
      </c>
      <c r="D33" s="121" t="str">
        <f>IF(COUNTIF(เก็บข้อมูลHRD!$B$7:$B$2005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118">
        <v>30</v>
      </c>
      <c r="B34" s="136" t="s">
        <v>108</v>
      </c>
      <c r="C34" s="139" t="s">
        <v>123</v>
      </c>
      <c r="D34" s="121" t="str">
        <f>IF(COUNTIF(เก็บข้อมูลHRD!$B$7:$B$2005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118">
        <v>31</v>
      </c>
      <c r="B35" s="137" t="s">
        <v>109</v>
      </c>
      <c r="C35" s="138" t="s">
        <v>130</v>
      </c>
      <c r="D35" s="121" t="str">
        <f>IF(COUNTIF(เก็บข้อมูลHRD!$B$7:$B$2005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118">
        <v>32</v>
      </c>
      <c r="B36" s="137" t="s">
        <v>110</v>
      </c>
      <c r="C36" s="138" t="s">
        <v>115</v>
      </c>
      <c r="D36" s="121" t="str">
        <f>IF(COUNTIF(เก็บข้อมูลHRD!$B$7:$B$2005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118">
        <v>33</v>
      </c>
      <c r="B37" s="133" t="s">
        <v>131</v>
      </c>
      <c r="C37" s="139" t="s">
        <v>66</v>
      </c>
      <c r="D37" s="121" t="str">
        <f>IF(COUNTIF(เก็บข้อมูลHRD!$B$7:$B$2005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118">
        <v>34</v>
      </c>
      <c r="B38" s="133" t="s">
        <v>132</v>
      </c>
      <c r="C38" s="139" t="s">
        <v>122</v>
      </c>
      <c r="D38" s="121" t="str">
        <f>IF(COUNTIF(เก็บข้อมูลHRD!$B$7:$B$2005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118">
        <v>35</v>
      </c>
      <c r="B39" s="133" t="s">
        <v>133</v>
      </c>
      <c r="C39" s="139" t="s">
        <v>146</v>
      </c>
      <c r="D39" s="121" t="str">
        <f>IF(COUNTIF(เก็บข้อมูลHRD!$B$7:$B$2005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118">
        <v>36</v>
      </c>
      <c r="B40" s="132" t="s">
        <v>134</v>
      </c>
      <c r="C40" s="138" t="s">
        <v>147</v>
      </c>
      <c r="D40" s="121" t="str">
        <f>IF(COUNTIF(เก็บข้อมูลHRD!$B$7:$B$2005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118">
        <v>37</v>
      </c>
      <c r="B41" s="132" t="s">
        <v>135</v>
      </c>
      <c r="C41" s="138" t="s">
        <v>115</v>
      </c>
      <c r="D41" s="121" t="str">
        <f>IF(COUNTIF(เก็บข้อมูลHRD!$B$7:$B$2005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118">
        <v>38</v>
      </c>
      <c r="B42" s="132" t="s">
        <v>136</v>
      </c>
      <c r="C42" s="138" t="s">
        <v>125</v>
      </c>
      <c r="D42" s="121" t="str">
        <f>IF(COUNTIF(เก็บข้อมูลHRD!$B$7:$B$2005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118">
        <v>39</v>
      </c>
      <c r="B43" s="133" t="s">
        <v>137</v>
      </c>
      <c r="C43" s="139" t="s">
        <v>122</v>
      </c>
      <c r="D43" s="121" t="str">
        <f>IF(COUNTIF(เก็บข้อมูลHRD!$B$7:$B$2005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118">
        <v>40</v>
      </c>
      <c r="B44" s="132" t="s">
        <v>138</v>
      </c>
      <c r="C44" s="138" t="s">
        <v>148</v>
      </c>
      <c r="D44" s="121" t="str">
        <f>IF(COUNTIF(เก็บข้อมูลHRD!$B$7:$B$2005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118">
        <v>41</v>
      </c>
      <c r="B45" s="132" t="s">
        <v>139</v>
      </c>
      <c r="C45" s="138" t="s">
        <v>125</v>
      </c>
      <c r="D45" s="121" t="str">
        <f>IF(COUNTIF(เก็บข้อมูลHRD!$B$7:$B$2005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118">
        <v>42</v>
      </c>
      <c r="B46" s="133" t="s">
        <v>140</v>
      </c>
      <c r="C46" s="139" t="s">
        <v>122</v>
      </c>
      <c r="D46" s="121" t="str">
        <f>IF(COUNTIF(เก็บข้อมูลHRD!$B$7:$B$2005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118">
        <v>43</v>
      </c>
      <c r="B47" s="132" t="s">
        <v>141</v>
      </c>
      <c r="C47" s="138" t="s">
        <v>149</v>
      </c>
      <c r="D47" s="121" t="str">
        <f>IF(COUNTIF(เก็บข้อมูลHRD!$B$7:$B$2005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118">
        <v>44</v>
      </c>
      <c r="B48" s="132" t="s">
        <v>159</v>
      </c>
      <c r="C48" s="139" t="s">
        <v>66</v>
      </c>
      <c r="D48" s="121" t="str">
        <f>IF(COUNTIF(เก็บข้อมูลHRD!$B$7:$B$2005,B48),"ได้รับการพัฒนาแล้ว",IF(B48="","ป้อนรายชื่อบุคลากรเพิ่ม(ถ้ามี)","ยังไม่ได้รับการพัฒนา"))</f>
        <v>ยังไม่ได้รับการพัฒนา</v>
      </c>
    </row>
    <row r="49" spans="1:4" x14ac:dyDescent="0.35">
      <c r="A49" s="118">
        <v>45</v>
      </c>
      <c r="B49" s="132" t="s">
        <v>142</v>
      </c>
      <c r="C49" s="139" t="s">
        <v>122</v>
      </c>
      <c r="D49" s="121" t="str">
        <f>IF(COUNTIF(เก็บข้อมูลHRD!$B$7:$B$2005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118">
        <v>46</v>
      </c>
      <c r="B50" s="132" t="s">
        <v>143</v>
      </c>
      <c r="C50" s="138" t="s">
        <v>150</v>
      </c>
      <c r="D50" s="121" t="str">
        <f>IF(COUNTIF(เก็บข้อมูลHRD!$B$7:$B$2005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118">
        <v>47</v>
      </c>
      <c r="B51" s="132" t="s">
        <v>144</v>
      </c>
      <c r="C51" s="138" t="s">
        <v>115</v>
      </c>
      <c r="D51" s="121" t="str">
        <f>IF(COUNTIF(เก็บข้อมูลHRD!$B$7:$B$2005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118">
        <v>48</v>
      </c>
      <c r="B52" s="133" t="s">
        <v>145</v>
      </c>
      <c r="C52" s="139" t="s">
        <v>122</v>
      </c>
      <c r="D52" s="121" t="str">
        <f>IF(COUNTIF(เก็บข้อมูลHRD!$B$7:$B$2005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118">
        <v>49</v>
      </c>
      <c r="B53" s="132" t="s">
        <v>219</v>
      </c>
      <c r="C53" s="138" t="s">
        <v>151</v>
      </c>
      <c r="D53" s="121" t="str">
        <f>IF(COUNTIF(เก็บข้อมูลHRD!$B$7:$B$2005,B53),"ได้รับการพัฒนาแล้ว",IF(B53="","ป้อนรายชื่อบุคลากรเพิ่ม(ถ้ามี)","ยังไม่ได้รับการพัฒนา"))</f>
        <v>ยังไม่ได้รับการพัฒนา</v>
      </c>
    </row>
    <row r="54" spans="1:4" x14ac:dyDescent="0.35">
      <c r="A54" s="118">
        <v>50</v>
      </c>
      <c r="B54" s="133" t="s">
        <v>160</v>
      </c>
      <c r="C54" s="139" t="s">
        <v>122</v>
      </c>
      <c r="D54" s="121" t="str">
        <f>IF(COUNTIF(เก็บข้อมูลHRD!$B$7:$B$2005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35">
      <c r="A55" s="118">
        <v>51</v>
      </c>
      <c r="B55" s="132" t="s">
        <v>161</v>
      </c>
      <c r="C55" s="138" t="s">
        <v>175</v>
      </c>
      <c r="D55" s="121" t="str">
        <f>IF(COUNTIF(เก็บข้อมูลHRD!$B$7:$B$2005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118">
        <v>52</v>
      </c>
      <c r="B56" s="132" t="s">
        <v>162</v>
      </c>
      <c r="C56" s="139" t="s">
        <v>122</v>
      </c>
      <c r="D56" s="121" t="str">
        <f>IF(COUNTIF(เก็บข้อมูลHRD!$B$7:$B$2005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118">
        <v>53</v>
      </c>
      <c r="B57" s="132" t="s">
        <v>163</v>
      </c>
      <c r="C57" s="138" t="s">
        <v>176</v>
      </c>
      <c r="D57" s="121" t="str">
        <f>IF(COUNTIF(เก็บข้อมูลHRD!$B$7:$B$2005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118">
        <v>54</v>
      </c>
      <c r="B58" s="132" t="s">
        <v>164</v>
      </c>
      <c r="C58" s="138" t="s">
        <v>120</v>
      </c>
      <c r="D58" s="121" t="str">
        <f>IF(COUNTIF(เก็บข้อมูลHRD!$B$7:$B$2005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118">
        <v>55</v>
      </c>
      <c r="B59" s="133" t="s">
        <v>165</v>
      </c>
      <c r="C59" s="139" t="s">
        <v>122</v>
      </c>
      <c r="D59" s="121" t="str">
        <f>IF(COUNTIF(เก็บข้อมูลHRD!$B$7:$B$2005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118">
        <v>56</v>
      </c>
      <c r="B60" s="132" t="s">
        <v>166</v>
      </c>
      <c r="C60" s="138" t="s">
        <v>177</v>
      </c>
      <c r="D60" s="121" t="str">
        <f>IF(COUNTIF(เก็บข้อมูลHRD!$B$7:$B$2005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118">
        <v>57</v>
      </c>
      <c r="B61" s="132" t="s">
        <v>167</v>
      </c>
      <c r="C61" s="138" t="s">
        <v>115</v>
      </c>
      <c r="D61" s="121" t="str">
        <f>IF(COUNTIF(เก็บข้อมูลHRD!$B$7:$B$2005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118">
        <v>58</v>
      </c>
      <c r="B62" s="133" t="s">
        <v>168</v>
      </c>
      <c r="C62" s="139" t="s">
        <v>146</v>
      </c>
      <c r="D62" s="121" t="str">
        <f>IF(COUNTIF(เก็บข้อมูลHRD!$B$7:$B$2005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118">
        <v>59</v>
      </c>
      <c r="B63" s="133" t="s">
        <v>169</v>
      </c>
      <c r="C63" s="139" t="s">
        <v>122</v>
      </c>
      <c r="D63" s="121" t="str">
        <f>IF(COUNTIF(เก็บข้อมูลHRD!$B$7:$B$2005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118">
        <v>60</v>
      </c>
      <c r="B64" s="132" t="s">
        <v>170</v>
      </c>
      <c r="C64" s="138" t="s">
        <v>178</v>
      </c>
      <c r="D64" s="121" t="str">
        <f>IF(COUNTIF(เก็บข้อมูลHRD!$B$7:$B$2005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118">
        <v>61</v>
      </c>
      <c r="B65" s="132" t="s">
        <v>171</v>
      </c>
      <c r="C65" s="138" t="s">
        <v>125</v>
      </c>
      <c r="D65" s="121" t="str">
        <f>IF(COUNTIF(เก็บข้อมูลHRD!$B$7:$B$2005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35">
      <c r="A66" s="118">
        <v>62</v>
      </c>
      <c r="B66" s="132" t="s">
        <v>172</v>
      </c>
      <c r="C66" s="138" t="s">
        <v>120</v>
      </c>
      <c r="D66" s="121" t="str">
        <f>IF(COUNTIF(เก็บข้อมูลHRD!$B$7:$B$2005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118">
        <v>63</v>
      </c>
      <c r="B67" s="133" t="s">
        <v>173</v>
      </c>
      <c r="C67" s="139" t="s">
        <v>122</v>
      </c>
      <c r="D67" s="121" t="str">
        <f>IF(COUNTIF(เก็บข้อมูลHRD!$B$7:$B$2005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118">
        <v>64</v>
      </c>
      <c r="B68" s="133" t="s">
        <v>174</v>
      </c>
      <c r="C68" s="139" t="s">
        <v>122</v>
      </c>
      <c r="D68" s="121" t="str">
        <f>IF(COUNTIF(เก็บข้อมูลHRD!$B$7:$B$2005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118">
        <v>65</v>
      </c>
      <c r="B69" s="133" t="s">
        <v>179</v>
      </c>
      <c r="C69" s="139" t="s">
        <v>202</v>
      </c>
      <c r="D69" s="121" t="str">
        <f>IF(COUNTIF(เก็บข้อมูลHRD!$B$7:$B$2005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118">
        <v>66</v>
      </c>
      <c r="B70" s="133" t="s">
        <v>180</v>
      </c>
      <c r="C70" s="139" t="s">
        <v>125</v>
      </c>
      <c r="D70" s="121" t="str">
        <f>IF(COUNTIF(เก็บข้อมูลHRD!$B$7:$B$2005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118">
        <v>67</v>
      </c>
      <c r="B71" s="133" t="s">
        <v>181</v>
      </c>
      <c r="C71" s="139" t="s">
        <v>203</v>
      </c>
      <c r="D71" s="121" t="str">
        <f>IF(COUNTIF(เก็บข้อมูลHRD!$B$7:$B$2005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118">
        <v>68</v>
      </c>
      <c r="B72" s="132" t="s">
        <v>182</v>
      </c>
      <c r="C72" s="138" t="s">
        <v>204</v>
      </c>
      <c r="D72" s="121" t="str">
        <f>IF(COUNTIF(เก็บข้อมูลHRD!$B$7:$B$2005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118">
        <v>69</v>
      </c>
      <c r="B73" s="132" t="s">
        <v>183</v>
      </c>
      <c r="C73" s="138" t="s">
        <v>205</v>
      </c>
      <c r="D73" s="121" t="str">
        <f>IF(COUNTIF(เก็บข้อมูลHRD!$B$7:$B$2005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118">
        <v>70</v>
      </c>
      <c r="B74" s="132" t="s">
        <v>184</v>
      </c>
      <c r="C74" s="139" t="s">
        <v>122</v>
      </c>
      <c r="D74" s="121" t="str">
        <f>IF(COUNTIF(เก็บข้อมูลHRD!$B$7:$B$2005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118">
        <v>71</v>
      </c>
      <c r="B75" s="132" t="s">
        <v>185</v>
      </c>
      <c r="C75" s="138" t="s">
        <v>206</v>
      </c>
      <c r="D75" s="121" t="str">
        <f>IF(COUNTIF(เก็บข้อมูลHRD!$B$7:$B$2005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118">
        <v>72</v>
      </c>
      <c r="B76" s="132" t="s">
        <v>186</v>
      </c>
      <c r="C76" s="138" t="s">
        <v>207</v>
      </c>
      <c r="D76" s="121" t="str">
        <f>IF(COUNTIF(เก็บข้อมูลHRD!$B$7:$B$2005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35">
      <c r="A77" s="118">
        <v>73</v>
      </c>
      <c r="B77" s="133" t="s">
        <v>187</v>
      </c>
      <c r="C77" s="139" t="s">
        <v>122</v>
      </c>
      <c r="D77" s="121" t="str">
        <f>IF(COUNTIF(เก็บข้อมูลHRD!$B$7:$B$2005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35">
      <c r="A78" s="118">
        <v>74</v>
      </c>
      <c r="B78" s="133" t="s">
        <v>188</v>
      </c>
      <c r="C78" s="139" t="s">
        <v>146</v>
      </c>
      <c r="D78" s="121" t="str">
        <f>IF(COUNTIF(เก็บข้อมูลHRD!$B$7:$B$2005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35">
      <c r="A79" s="118">
        <v>75</v>
      </c>
      <c r="B79" s="132" t="s">
        <v>189</v>
      </c>
      <c r="C79" s="138" t="s">
        <v>208</v>
      </c>
      <c r="D79" s="121" t="str">
        <f>IF(COUNTIF(เก็บข้อมูลHRD!$B$7:$B$2005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35">
      <c r="A80" s="118">
        <v>76</v>
      </c>
      <c r="B80" s="132" t="s">
        <v>190</v>
      </c>
      <c r="C80" s="138" t="s">
        <v>120</v>
      </c>
      <c r="D80" s="121" t="str">
        <f>IF(COUNTIF(เก็บข้อมูลHRD!$B$7:$B$2005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35">
      <c r="A81" s="118">
        <v>77</v>
      </c>
      <c r="B81" s="132" t="s">
        <v>191</v>
      </c>
      <c r="C81" s="138" t="s">
        <v>122</v>
      </c>
      <c r="D81" s="121" t="str">
        <f>IF(COUNTIF(เก็บข้อมูลHRD!$B$7:$B$2005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x14ac:dyDescent="0.35">
      <c r="A82" s="118">
        <v>78</v>
      </c>
      <c r="B82" s="132" t="s">
        <v>192</v>
      </c>
      <c r="C82" s="138" t="s">
        <v>209</v>
      </c>
      <c r="D82" s="121" t="str">
        <f>IF(COUNTIF(เก็บข้อมูลHRD!$B$7:$B$2005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35">
      <c r="A83" s="118">
        <v>79</v>
      </c>
      <c r="B83" s="132" t="s">
        <v>193</v>
      </c>
      <c r="C83" s="139" t="s">
        <v>122</v>
      </c>
      <c r="D83" s="121" t="str">
        <f>IF(COUNTIF(เก็บข้อมูลHRD!$B$7:$B$2005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 x14ac:dyDescent="0.35">
      <c r="A84" s="118">
        <v>80</v>
      </c>
      <c r="B84" s="132" t="s">
        <v>194</v>
      </c>
      <c r="C84" s="138" t="s">
        <v>210</v>
      </c>
      <c r="D84" s="121" t="str">
        <f>IF(COUNTIF(เก็บข้อมูลHRD!$B$7:$B$2005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 x14ac:dyDescent="0.35">
      <c r="A85" s="118">
        <v>81</v>
      </c>
      <c r="B85" s="132" t="s">
        <v>195</v>
      </c>
      <c r="C85" s="138" t="s">
        <v>211</v>
      </c>
      <c r="D85" s="121" t="str">
        <f>IF(COUNTIF(เก็บข้อมูลHRD!$B$7:$B$2005,B85),"ได้รับการพัฒนาแล้ว",IF(B85="","ป้อนรายชื่อบุคลากรเพิ่ม(ถ้ามี)","ยังไม่ได้รับการพัฒนา"))</f>
        <v>ได้รับการพัฒนาแล้ว</v>
      </c>
    </row>
    <row r="86" spans="1:4" x14ac:dyDescent="0.35">
      <c r="A86" s="118">
        <v>82</v>
      </c>
      <c r="B86" s="132" t="s">
        <v>196</v>
      </c>
      <c r="C86" s="139" t="s">
        <v>122</v>
      </c>
      <c r="D86" s="121" t="str">
        <f>IF(COUNTIF(เก็บข้อมูลHRD!$B$7:$B$2005,B86),"ได้รับการพัฒนาแล้ว",IF(B86="","ป้อนรายชื่อบุคลากรเพิ่ม(ถ้ามี)","ยังไม่ได้รับการพัฒนา"))</f>
        <v>ได้รับการพัฒนาแล้ว</v>
      </c>
    </row>
    <row r="87" spans="1:4" x14ac:dyDescent="0.35">
      <c r="A87" s="118">
        <v>83</v>
      </c>
      <c r="B87" s="132" t="s">
        <v>197</v>
      </c>
      <c r="C87" s="138" t="s">
        <v>212</v>
      </c>
      <c r="D87" s="121" t="str">
        <f>IF(COUNTIF(เก็บข้อมูลHRD!$B$7:$B$2005,B87),"ได้รับการพัฒนาแล้ว",IF(B87="","ป้อนรายชื่อบุคลากรเพิ่ม(ถ้ามี)","ยังไม่ได้รับการพัฒนา"))</f>
        <v>ได้รับการพัฒนาแล้ว</v>
      </c>
    </row>
    <row r="88" spans="1:4" x14ac:dyDescent="0.35">
      <c r="A88" s="118">
        <v>84</v>
      </c>
      <c r="B88" s="132" t="s">
        <v>198</v>
      </c>
      <c r="C88" s="139" t="s">
        <v>122</v>
      </c>
      <c r="D88" s="121" t="str">
        <f>IF(COUNTIF(เก็บข้อมูลHRD!$B$7:$B$2005,B88),"ได้รับการพัฒนาแล้ว",IF(B88="","ป้อนรายชื่อบุคลากรเพิ่ม(ถ้ามี)","ยังไม่ได้รับการพัฒนา"))</f>
        <v>ได้รับการพัฒนาแล้ว</v>
      </c>
    </row>
    <row r="89" spans="1:4" x14ac:dyDescent="0.35">
      <c r="A89" s="118">
        <v>85</v>
      </c>
      <c r="B89" s="132" t="s">
        <v>199</v>
      </c>
      <c r="C89" s="138" t="s">
        <v>214</v>
      </c>
      <c r="D89" s="121" t="str">
        <f>IF(COUNTIF(เก็บข้อมูลHRD!$B$7:$B$2005,B89),"ได้รับการพัฒนาแล้ว",IF(B89="","ป้อนรายชื่อบุคลากรเพิ่ม(ถ้ามี)","ยังไม่ได้รับการพัฒนา"))</f>
        <v>ได้รับการพัฒนาแล้ว</v>
      </c>
    </row>
    <row r="90" spans="1:4" x14ac:dyDescent="0.35">
      <c r="A90" s="118">
        <v>86</v>
      </c>
      <c r="B90" s="132" t="s">
        <v>200</v>
      </c>
      <c r="C90" s="138" t="s">
        <v>215</v>
      </c>
      <c r="D90" s="121" t="str">
        <f>IF(COUNTIF(เก็บข้อมูลHRD!$B$7:$B$2005,B90),"ได้รับการพัฒนาแล้ว",IF(B90="","ป้อนรายชื่อบุคลากรเพิ่ม(ถ้ามี)","ยังไม่ได้รับการพัฒนา"))</f>
        <v>ได้รับการพัฒนาแล้ว</v>
      </c>
    </row>
    <row r="91" spans="1:4" x14ac:dyDescent="0.35">
      <c r="A91" s="118">
        <v>87</v>
      </c>
      <c r="B91" s="133" t="s">
        <v>201</v>
      </c>
      <c r="C91" s="139" t="s">
        <v>125</v>
      </c>
      <c r="D91" s="121" t="str">
        <f>IF(COUNTIF(เก็บข้อมูลHRD!$B$7:$B$2005,B91),"ได้รับการพัฒนาแล้ว",IF(B91="","ป้อนรายชื่อบุคลากรเพิ่ม(ถ้ามี)","ยังไม่ได้รับการพัฒนา"))</f>
        <v>ได้รับการพัฒนาแล้ว</v>
      </c>
    </row>
    <row r="92" spans="1:4" x14ac:dyDescent="0.35">
      <c r="A92" s="118">
        <v>88</v>
      </c>
      <c r="B92" s="133"/>
      <c r="C92" s="139"/>
      <c r="D92" s="121" t="str">
        <f>IF(COUNTIF(เก็บข้อมูลHRD!$B$7:$B$2005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8">
        <v>89</v>
      </c>
      <c r="B93" s="119"/>
      <c r="C93" s="120"/>
      <c r="D93" s="121" t="str">
        <f>IF(COUNTIF(เก็บข้อมูลHRD!$B$7:$B$2005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8">
        <v>90</v>
      </c>
      <c r="B94" s="119"/>
      <c r="C94" s="120"/>
      <c r="D94" s="121" t="str">
        <f>IF(COUNTIF(เก็บข้อมูลHRD!$B$7:$B$2005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8">
        <v>91</v>
      </c>
      <c r="B95" s="119"/>
      <c r="C95" s="120"/>
      <c r="D95" s="121" t="str">
        <f>IF(COUNTIF(เก็บข้อมูลHRD!$B$7:$B$2005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8">
        <v>92</v>
      </c>
      <c r="B96" s="119"/>
      <c r="C96" s="120"/>
      <c r="D96" s="121" t="str">
        <f>IF(COUNTIF(เก็บข้อมูลHRD!$B$7:$B$2005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8">
        <v>93</v>
      </c>
      <c r="B97" s="119"/>
      <c r="C97" s="120"/>
      <c r="D97" s="121" t="str">
        <f>IF(COUNTIF(เก็บข้อมูลHRD!$B$7:$B$2005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8">
        <v>94</v>
      </c>
      <c r="B98" s="119"/>
      <c r="C98" s="120"/>
      <c r="D98" s="121" t="str">
        <f>IF(COUNTIF(เก็บข้อมูลHRD!$B$7:$B$2005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8">
        <v>95</v>
      </c>
      <c r="B99" s="119"/>
      <c r="C99" s="120"/>
      <c r="D99" s="121" t="str">
        <f>IF(COUNTIF(เก็บข้อมูลHRD!$B$7:$B$2005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8">
        <v>96</v>
      </c>
      <c r="B100" s="119"/>
      <c r="C100" s="120"/>
      <c r="D100" s="121" t="str">
        <f>IF(COUNTIF(เก็บข้อมูลHRD!$B$7:$B$2005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8">
        <v>97</v>
      </c>
      <c r="B101" s="119"/>
      <c r="C101" s="120"/>
      <c r="D101" s="121" t="str">
        <f>IF(COUNTIF(เก็บข้อมูลHRD!$B$7:$B$2005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8">
        <v>98</v>
      </c>
      <c r="B102" s="119"/>
      <c r="C102" s="120"/>
      <c r="D102" s="121" t="str">
        <f>IF(COUNTIF(เก็บข้อมูลHRD!$B$7:$B$2005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8">
        <v>99</v>
      </c>
      <c r="B103" s="119"/>
      <c r="C103" s="120"/>
      <c r="D103" s="121" t="str">
        <f>IF(COUNTIF(เก็บข้อมูลHRD!$B$7:$B$2005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8">
        <v>100</v>
      </c>
      <c r="B104" s="119"/>
      <c r="C104" s="120"/>
      <c r="D104" s="121" t="str">
        <f>IF(COUNTIF(เก็บข้อมูลHRD!$B$7:$B$2005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8">
        <v>101</v>
      </c>
      <c r="B105" s="119"/>
      <c r="C105" s="120"/>
      <c r="D105" s="121" t="str">
        <f>IF(COUNTIF(เก็บข้อมูลHRD!$B$7:$B$2005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8">
        <v>102</v>
      </c>
      <c r="B106" s="119"/>
      <c r="C106" s="120"/>
      <c r="D106" s="121" t="str">
        <f>IF(COUNTIF(เก็บข้อมูลHRD!$B$7:$B$2005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8">
        <v>103</v>
      </c>
      <c r="B107" s="119"/>
      <c r="C107" s="120"/>
      <c r="D107" s="121" t="str">
        <f>IF(COUNTIF(เก็บข้อมูลHRD!$B$7:$B$2005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8">
        <v>104</v>
      </c>
      <c r="B108" s="119"/>
      <c r="C108" s="120"/>
      <c r="D108" s="121" t="str">
        <f>IF(COUNTIF(เก็บข้อมูลHRD!$B$7:$B$2005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8">
        <v>105</v>
      </c>
      <c r="B109" s="119"/>
      <c r="C109" s="120"/>
      <c r="D109" s="121" t="str">
        <f>IF(COUNTIF(เก็บข้อมูลHRD!$B$7:$B$2005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8">
        <v>106</v>
      </c>
      <c r="B110" s="119"/>
      <c r="C110" s="120"/>
      <c r="D110" s="121" t="str">
        <f>IF(COUNTIF(เก็บข้อมูลHRD!$B$7:$B$2005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8">
        <v>107</v>
      </c>
      <c r="B111" s="119"/>
      <c r="C111" s="120"/>
      <c r="D111" s="121" t="str">
        <f>IF(COUNTIF(เก็บข้อมูลHRD!$B$7:$B$2005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8">
        <v>108</v>
      </c>
      <c r="B112" s="119"/>
      <c r="C112" s="120"/>
      <c r="D112" s="121" t="str">
        <f>IF(COUNTIF(เก็บข้อมูลHRD!$B$7:$B$2005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8">
        <v>109</v>
      </c>
      <c r="B113" s="119"/>
      <c r="C113" s="120"/>
      <c r="D113" s="121" t="str">
        <f>IF(COUNTIF(เก็บข้อมูลHRD!$B$7:$B$2005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8">
        <v>110</v>
      </c>
      <c r="B114" s="119"/>
      <c r="C114" s="120"/>
      <c r="D114" s="121" t="str">
        <f>IF(COUNTIF(เก็บข้อมูลHRD!$B$7:$B$2005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8">
        <v>111</v>
      </c>
      <c r="B115" s="119"/>
      <c r="C115" s="120"/>
      <c r="D115" s="121" t="str">
        <f>IF(COUNTIF(เก็บข้อมูลHRD!$B$7:$B$2005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8">
        <v>112</v>
      </c>
      <c r="B116" s="119"/>
      <c r="C116" s="120"/>
      <c r="D116" s="121" t="str">
        <f>IF(COUNTIF(เก็บข้อมูลHRD!$B$7:$B$2005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8">
        <v>113</v>
      </c>
      <c r="B117" s="119"/>
      <c r="C117" s="120"/>
      <c r="D117" s="121" t="str">
        <f>IF(COUNTIF(เก็บข้อมูลHRD!$B$7:$B$2005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8">
        <v>114</v>
      </c>
      <c r="B118" s="119"/>
      <c r="C118" s="120"/>
      <c r="D118" s="121" t="str">
        <f>IF(COUNTIF(เก็บข้อมูลHRD!$B$7:$B$2005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8">
        <v>115</v>
      </c>
      <c r="B119" s="119"/>
      <c r="C119" s="120"/>
      <c r="D119" s="121" t="str">
        <f>IF(COUNTIF(เก็บข้อมูลHRD!$B$7:$B$2005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8">
        <v>116</v>
      </c>
      <c r="B120" s="119"/>
      <c r="C120" s="120"/>
      <c r="D120" s="121" t="str">
        <f>IF(COUNTIF(เก็บข้อมูลHRD!$B$7:$B$2005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8">
        <v>117</v>
      </c>
      <c r="B121" s="119"/>
      <c r="C121" s="120"/>
      <c r="D121" s="121" t="str">
        <f>IF(COUNTIF(เก็บข้อมูลHRD!$B$7:$B$2005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8">
        <v>118</v>
      </c>
      <c r="B122" s="119"/>
      <c r="C122" s="120"/>
      <c r="D122" s="121" t="str">
        <f>IF(COUNTIF(เก็บข้อมูลHRD!$B$7:$B$2005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8">
        <v>119</v>
      </c>
      <c r="B123" s="119"/>
      <c r="C123" s="120"/>
      <c r="D123" s="121" t="str">
        <f>IF(COUNTIF(เก็บข้อมูลHRD!$B$7:$B$2005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8">
        <v>120</v>
      </c>
      <c r="B124" s="119"/>
      <c r="C124" s="120"/>
      <c r="D124" s="121" t="str">
        <f>IF(COUNTIF(เก็บข้อมูลHRD!$B$7:$B$2005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8">
        <v>121</v>
      </c>
      <c r="B125" s="119"/>
      <c r="C125" s="120"/>
      <c r="D125" s="121" t="str">
        <f>IF(COUNTIF(เก็บข้อมูลHRD!$B$7:$B$2005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8">
        <v>122</v>
      </c>
      <c r="B126" s="119"/>
      <c r="C126" s="120"/>
      <c r="D126" s="121" t="str">
        <f>IF(COUNTIF(เก็บข้อมูลHRD!$B$7:$B$2005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8">
        <v>123</v>
      </c>
      <c r="B127" s="119"/>
      <c r="C127" s="120"/>
      <c r="D127" s="121" t="str">
        <f>IF(COUNTIF(เก็บข้อมูลHRD!$B$7:$B$2005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8">
        <v>124</v>
      </c>
      <c r="B128" s="119"/>
      <c r="C128" s="120"/>
      <c r="D128" s="121" t="str">
        <f>IF(COUNTIF(เก็บข้อมูลHRD!$B$7:$B$2005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8">
        <v>125</v>
      </c>
      <c r="B129" s="119"/>
      <c r="C129" s="120"/>
      <c r="D129" s="121" t="str">
        <f>IF(COUNTIF(เก็บข้อมูลHRD!$B$7:$B$2005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8">
        <v>126</v>
      </c>
      <c r="B130" s="119"/>
      <c r="C130" s="120"/>
      <c r="D130" s="121" t="str">
        <f>IF(COUNTIF(เก็บข้อมูลHRD!$B$7:$B$2005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8">
        <v>127</v>
      </c>
      <c r="B131" s="119"/>
      <c r="C131" s="120"/>
      <c r="D131" s="121" t="str">
        <f>IF(COUNTIF(เก็บข้อมูลHRD!$B$7:$B$2005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8">
        <v>128</v>
      </c>
      <c r="B132" s="119"/>
      <c r="C132" s="120"/>
      <c r="D132" s="121" t="str">
        <f>IF(COUNTIF(เก็บข้อมูลHRD!$B$7:$B$2005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8">
        <v>129</v>
      </c>
      <c r="B133" s="119"/>
      <c r="C133" s="120"/>
      <c r="D133" s="121" t="str">
        <f>IF(COUNTIF(เก็บข้อมูลHRD!$B$7:$B$2005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8">
        <v>130</v>
      </c>
      <c r="B134" s="119"/>
      <c r="C134" s="120"/>
      <c r="D134" s="121" t="str">
        <f>IF(COUNTIF(เก็บข้อมูลHRD!$B$7:$B$2005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8">
        <v>131</v>
      </c>
      <c r="B135" s="119"/>
      <c r="C135" s="120"/>
      <c r="D135" s="121" t="str">
        <f>IF(COUNTIF(เก็บข้อมูลHRD!$B$7:$B$2005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8">
        <v>132</v>
      </c>
      <c r="B136" s="119"/>
      <c r="C136" s="120"/>
      <c r="D136" s="121" t="str">
        <f>IF(COUNTIF(เก็บข้อมูลHRD!$B$7:$B$2005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8">
        <v>133</v>
      </c>
      <c r="B137" s="119"/>
      <c r="C137" s="120"/>
      <c r="D137" s="121" t="str">
        <f>IF(COUNTIF(เก็บข้อมูลHRD!$B$7:$B$2005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8">
        <v>134</v>
      </c>
      <c r="B138" s="119"/>
      <c r="C138" s="120"/>
      <c r="D138" s="121" t="str">
        <f>IF(COUNTIF(เก็บข้อมูลHRD!$B$7:$B$2005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8">
        <v>135</v>
      </c>
      <c r="B139" s="119"/>
      <c r="C139" s="120"/>
      <c r="D139" s="121" t="str">
        <f>IF(COUNTIF(เก็บข้อมูลHRD!$B$7:$B$2005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8">
        <v>136</v>
      </c>
      <c r="B140" s="119"/>
      <c r="C140" s="120"/>
      <c r="D140" s="121" t="str">
        <f>IF(COUNTIF(เก็บข้อมูลHRD!$B$7:$B$2005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8">
        <v>137</v>
      </c>
      <c r="B141" s="119"/>
      <c r="C141" s="120"/>
      <c r="D141" s="121" t="str">
        <f>IF(COUNTIF(เก็บข้อมูลHRD!$B$7:$B$2005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8">
        <v>138</v>
      </c>
      <c r="B142" s="119"/>
      <c r="C142" s="120"/>
      <c r="D142" s="121" t="str">
        <f>IF(COUNTIF(เก็บข้อมูลHRD!$B$7:$B$2005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8">
        <v>139</v>
      </c>
      <c r="B143" s="119"/>
      <c r="C143" s="120"/>
      <c r="D143" s="121" t="str">
        <f>IF(COUNTIF(เก็บข้อมูลHRD!$B$7:$B$2005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8">
        <v>140</v>
      </c>
      <c r="B144" s="119"/>
      <c r="C144" s="120"/>
      <c r="D144" s="121" t="str">
        <f>IF(COUNTIF(เก็บข้อมูลHRD!$B$7:$B$2005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8">
        <v>141</v>
      </c>
      <c r="B145" s="119"/>
      <c r="C145" s="120"/>
      <c r="D145" s="121" t="str">
        <f>IF(COUNTIF(เก็บข้อมูลHRD!$B$7:$B$2005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8">
        <v>142</v>
      </c>
      <c r="B146" s="119"/>
      <c r="C146" s="120"/>
      <c r="D146" s="121" t="str">
        <f>IF(COUNTIF(เก็บข้อมูลHRD!$B$7:$B$2005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8">
        <v>143</v>
      </c>
      <c r="B147" s="119"/>
      <c r="C147" s="120"/>
      <c r="D147" s="121" t="str">
        <f>IF(COUNTIF(เก็บข้อมูลHRD!$B$7:$B$2005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8">
        <v>144</v>
      </c>
      <c r="B148" s="119"/>
      <c r="C148" s="120"/>
      <c r="D148" s="121" t="str">
        <f>IF(COUNTIF(เก็บข้อมูลHRD!$B$7:$B$2005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8">
        <v>145</v>
      </c>
      <c r="B149" s="119"/>
      <c r="C149" s="120"/>
      <c r="D149" s="121" t="str">
        <f>IF(COUNTIF(เก็บข้อมูลHRD!$B$7:$B$2005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8">
        <v>146</v>
      </c>
      <c r="B150" s="119"/>
      <c r="C150" s="120"/>
      <c r="D150" s="121" t="str">
        <f>IF(COUNTIF(เก็บข้อมูลHRD!$B$7:$B$2005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8">
        <v>147</v>
      </c>
      <c r="B151" s="119"/>
      <c r="C151" s="120"/>
      <c r="D151" s="121" t="str">
        <f>IF(COUNTIF(เก็บข้อมูลHRD!$B$7:$B$2005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8">
        <v>148</v>
      </c>
      <c r="B152" s="119"/>
      <c r="C152" s="120"/>
      <c r="D152" s="121" t="str">
        <f>IF(COUNTIF(เก็บข้อมูลHRD!$B$7:$B$2005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8">
        <v>149</v>
      </c>
      <c r="B153" s="119"/>
      <c r="C153" s="120"/>
      <c r="D153" s="121" t="str">
        <f>IF(COUNTIF(เก็บข้อมูลHRD!$B$7:$B$2005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8">
        <v>150</v>
      </c>
      <c r="B154" s="119"/>
      <c r="C154" s="120"/>
      <c r="D154" s="121" t="str">
        <f>IF(COUNTIF(เก็บข้อมูลHRD!$B$7:$B$2005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2019-12-04T09:57:07Z</cp:lastPrinted>
  <dcterms:created xsi:type="dcterms:W3CDTF">2019-10-21T02:57:05Z</dcterms:created>
  <dcterms:modified xsi:type="dcterms:W3CDTF">2020-09-01T02:03:27Z</dcterms:modified>
</cp:coreProperties>
</file>