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ป๊อบ\พัฒนาบุคลกร67\"/>
    </mc:Choice>
  </mc:AlternateContent>
  <xr:revisionPtr revIDLastSave="0" documentId="13_ncr:1_{D6CC595A-A5ED-4E98-AF28-FB2FB58754A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เก็บข้อมูลHRD!$A$6:$P$148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เก็บข้อมูลHRD!$A$1:$M$165</definedName>
    <definedName name="_xlnm.Print_Area" localSheetId="1">สรุปผลHRD!$A$1:$N$24</definedName>
    <definedName name="_xlnm.Print_Titles" localSheetId="0">เก็บข้อมูลHRD!$6:$6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7" i="1" l="1"/>
  <c r="K58" i="1"/>
  <c r="D30" i="3"/>
  <c r="D7" i="3"/>
  <c r="D8" i="3"/>
  <c r="D25" i="3"/>
  <c r="D26" i="3"/>
  <c r="D27" i="3"/>
  <c r="D28" i="3"/>
  <c r="D29" i="3"/>
  <c r="D31" i="3"/>
  <c r="D32" i="3"/>
  <c r="D33" i="3"/>
  <c r="D34" i="3"/>
  <c r="K14" i="1"/>
  <c r="K54" i="1" l="1"/>
  <c r="K8" i="1"/>
  <c r="K64" i="1" l="1"/>
  <c r="K46" i="1"/>
  <c r="K47" i="1"/>
  <c r="K48" i="1"/>
  <c r="K12" i="1"/>
  <c r="D43" i="3" l="1"/>
  <c r="D15" i="3"/>
  <c r="D49" i="3"/>
  <c r="D50" i="3"/>
  <c r="D51" i="3"/>
  <c r="K7" i="1"/>
  <c r="K26" i="1"/>
  <c r="K25" i="1"/>
  <c r="K100" i="1"/>
  <c r="K98" i="1"/>
  <c r="K96" i="1"/>
  <c r="K94" i="1"/>
  <c r="K92" i="1"/>
  <c r="K90" i="1"/>
  <c r="K88" i="1"/>
  <c r="K86" i="1"/>
  <c r="K84" i="1"/>
  <c r="K82" i="1"/>
  <c r="K80" i="1"/>
  <c r="K78" i="1"/>
  <c r="K76" i="1"/>
  <c r="K74" i="1"/>
  <c r="K72" i="1"/>
  <c r="K70" i="1"/>
  <c r="K68" i="1"/>
  <c r="K62" i="1"/>
  <c r="K60" i="1"/>
  <c r="K56" i="1"/>
  <c r="K52" i="1"/>
  <c r="K44" i="1"/>
  <c r="K42" i="1"/>
  <c r="K40" i="1"/>
  <c r="K38" i="1"/>
  <c r="K36" i="1"/>
  <c r="K34" i="1"/>
  <c r="K32" i="1"/>
  <c r="K30" i="1"/>
  <c r="K28" i="1"/>
  <c r="K24" i="1"/>
  <c r="K22" i="1"/>
  <c r="K20" i="1"/>
  <c r="K18" i="1"/>
  <c r="K16" i="1"/>
  <c r="K10" i="1"/>
  <c r="K99" i="1"/>
  <c r="K97" i="1"/>
  <c r="K95" i="1"/>
  <c r="K93" i="1"/>
  <c r="K91" i="1"/>
  <c r="K89" i="1"/>
  <c r="K87" i="1"/>
  <c r="K85" i="1"/>
  <c r="K83" i="1"/>
  <c r="K81" i="1"/>
  <c r="K79" i="1"/>
  <c r="K77" i="1"/>
  <c r="K75" i="1"/>
  <c r="K73" i="1"/>
  <c r="K71" i="1"/>
  <c r="K69" i="1"/>
  <c r="K67" i="1"/>
  <c r="K63" i="1"/>
  <c r="K61" i="1"/>
  <c r="K59" i="1"/>
  <c r="K55" i="1"/>
  <c r="K53" i="1"/>
  <c r="K51" i="1"/>
  <c r="K45" i="1"/>
  <c r="K43" i="1"/>
  <c r="K41" i="1"/>
  <c r="K39" i="1"/>
  <c r="K37" i="1"/>
  <c r="K35" i="1"/>
  <c r="K33" i="1"/>
  <c r="K31" i="1"/>
  <c r="K29" i="1"/>
  <c r="K27" i="1"/>
  <c r="K23" i="1"/>
  <c r="K21" i="1"/>
  <c r="K19" i="1"/>
  <c r="K17" i="1"/>
  <c r="K15" i="1"/>
  <c r="K11" i="1"/>
  <c r="K9" i="1"/>
  <c r="L2" i="2"/>
  <c r="I4" i="2"/>
  <c r="M4" i="2"/>
  <c r="F19" i="2" l="1" a="1"/>
  <c r="F19" i="2" s="1"/>
  <c r="D19" i="2" a="1"/>
  <c r="D19" i="2" s="1"/>
  <c r="D13" i="3" l="1"/>
  <c r="D14" i="3"/>
  <c r="D16" i="3"/>
  <c r="D17" i="3"/>
  <c r="D18" i="3"/>
  <c r="D19" i="3"/>
  <c r="D20" i="3"/>
  <c r="D21" i="3"/>
  <c r="D22" i="3"/>
  <c r="D23" i="3"/>
  <c r="D24" i="3"/>
  <c r="D35" i="3"/>
  <c r="D36" i="3"/>
  <c r="D37" i="3"/>
  <c r="D38" i="3"/>
  <c r="D39" i="3"/>
  <c r="D40" i="3"/>
  <c r="D41" i="3"/>
  <c r="D42" i="3"/>
  <c r="D44" i="3"/>
  <c r="D45" i="3"/>
  <c r="D46" i="3"/>
  <c r="D47" i="3"/>
  <c r="D48" i="3"/>
  <c r="D6" i="3"/>
  <c r="D9" i="3"/>
  <c r="D10" i="3"/>
  <c r="D11" i="3"/>
  <c r="D12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<sst xmlns="http://schemas.openxmlformats.org/spreadsheetml/2006/main" count="900" uniqueCount="147">
  <si>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</si>
  <si>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</si>
  <si>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</si>
  <si>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</si>
  <si>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</si>
  <si>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</si>
  <si>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</si>
  <si>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</si>
  <si>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</si>
  <si>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</si>
  <si>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</si>
  <si>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</si>
  <si>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</si>
  <si>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</si>
  <si>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</si>
  <si>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</si>
  <si>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</si>
  <si>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</si>
  <si>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</si>
  <si>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</si>
  <si>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</si>
  <si>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</si>
  <si>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</si>
  <si>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</si>
  <si>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</si>
  <si>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</si>
  <si>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</si>
  <si>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</si>
  <si>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</si>
  <si>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</si>
  <si>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</si>
  <si>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</si>
  <si>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</si>
  <si>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</si>
  <si>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</si>
  <si>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</si>
  <si>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</si>
  <si>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</si>
  <si>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</si>
  <si>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</si>
  <si>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</si>
  <si>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</si>
  <si>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</si>
  <si>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</si>
  <si>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</si>
  <si>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</si>
  <si>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</si>
  <si>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</si>
  <si>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</si>
  <si>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</si>
  <si>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</si>
  <si>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</si>
  <si>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</si>
  <si>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</si>
  <si>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</si>
  <si>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</si>
  <si>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</si>
  <si>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</si>
  <si>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</si>
  <si>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</si>
  <si>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</si>
  <si>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</si>
  <si>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</si>
  <si>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</si>
  <si>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</si>
  <si>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</si>
  <si>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</si>
  <si>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</si>
  <si>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</si>
  <si>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</si>
  <si>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</si>
  <si>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</si>
  <si>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</si>
  <si>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</si>
  <si>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</si>
  <si>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</si>
  <si>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</si>
  <si>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</si>
  <si>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นายทวีป แสนจำลา</t>
  </si>
  <si>
    <t>นายชัชวาล หินซุย</t>
  </si>
  <si>
    <t>นางสาวปัทมา ศรีเดช</t>
  </si>
  <si>
    <t>นายประเสริฐ วงศ์นาค</t>
  </si>
  <si>
    <t>นายสืบสกุล ขุนคลัง</t>
  </si>
  <si>
    <t>นายนิวัฒน์ ทานะเวช</t>
  </si>
  <si>
    <t>นายพิทักษ์ เผ่าผา</t>
  </si>
  <si>
    <t>นางสาวไพลิน  วงษาเสน</t>
  </si>
  <si>
    <t>นายสมศักดิ์ ธรรมบุตร</t>
  </si>
  <si>
    <t>นางสาวจิรัฐติกาล ไชยวงษา</t>
  </si>
  <si>
    <t>นายนพดล ตานุชนม์</t>
  </si>
  <si>
    <t>นายวิษณุรักษ์ ศรีมันตะ</t>
  </si>
  <si>
    <t>นายพงศ์นริศร์  สิทธิบุรี</t>
  </si>
  <si>
    <t>นายเด่นพงษ์ ไทยลา</t>
  </si>
  <si>
    <t>นายประสพชัย แก้วคำภา</t>
  </si>
  <si>
    <t>นายอพิมล ตานุชนม์</t>
  </si>
  <si>
    <t>นางสาวศุภมาศ สุวิจิตรพงษ์</t>
  </si>
  <si>
    <t>นายสมควร พฤกษชาติ</t>
  </si>
  <si>
    <t>นายภัทรพงศ์ มาตขาว</t>
  </si>
  <si>
    <t>นายชาญชัย บุตรศิลาฤทธิ์</t>
  </si>
  <si>
    <t>นายชินกร ศรีเกษตร</t>
  </si>
  <si>
    <t>นางจิราภรณ์ ป้องสนาม</t>
  </si>
  <si>
    <t>นายสุพศิน ยงย้อย</t>
  </si>
  <si>
    <t>นางสาวนิชกานต์ พันธ์พิพัฒน์</t>
  </si>
  <si>
    <t>นายพัทภูนนท์ วรชัยเศรษฐ์</t>
  </si>
  <si>
    <t>นายนิติ สุดบอนิจ</t>
  </si>
  <si>
    <t>นายปัญญา มูลสาร</t>
  </si>
  <si>
    <t>นายอภิศักดิ์ เต็มใจ</t>
  </si>
  <si>
    <t>นางสาวณัฐชยา ศิริโสม</t>
  </si>
  <si>
    <t>นายสมชาย ยางเดี่ยว</t>
  </si>
  <si>
    <t>นางสาวศิริรัตน์ ศรีวิเศษ</t>
  </si>
  <si>
    <t>นายเมธัส สุคำภา</t>
  </si>
  <si>
    <t>นางสาวภัทรอร มาตขาว</t>
  </si>
  <si>
    <t>นางสาวณัฐฐิกาณต์ อาทิตย์</t>
  </si>
  <si>
    <t>นายเชี่ยวชาญ คำภู</t>
  </si>
  <si>
    <t>นายอุทัย คุณารักษ์</t>
  </si>
  <si>
    <t>นางสาวนิภาพร แสงประจักร</t>
  </si>
  <si>
    <t>ว่าที่ ร.ต.อเทพตยา สุวรรณเพชร</t>
  </si>
  <si>
    <t>นายวัชรินทร์ สิทธิแสง</t>
  </si>
  <si>
    <t>เจ้าพนักงานการเงินและบัญชีชำนาญงาน</t>
  </si>
  <si>
    <t>สัตวแพทย์อาวุโส</t>
  </si>
  <si>
    <t>เจ้าพนักงานสัตวบาลปฏิบัติงาน</t>
  </si>
  <si>
    <t>นายสัตวแพทย์ชำนาญการพิเศษ</t>
  </si>
  <si>
    <t>นักวิชาการสัตวบาลชำนาญการพิเศษ</t>
  </si>
  <si>
    <t>เจ้าพนักงานสัตวบาลอาวุโส</t>
  </si>
  <si>
    <t>สัตวแพทย์ชำนาญงาน</t>
  </si>
  <si>
    <t>เจ้าพนักงานสัตวบาลชำนาญงาน</t>
  </si>
  <si>
    <t>นายสัตวแพทย์ชำนาญการ</t>
  </si>
  <si>
    <t>นักวิชาการสัตวบาล</t>
  </si>
  <si>
    <t>เจ้าพนักงานสัตวบาล</t>
  </si>
  <si>
    <t>เจ้าหน้าที่ระบบงานคอมพิวเตอร์</t>
  </si>
  <si>
    <t xml:space="preserve">พนักงานผู้ช่วยสัตวบาล
</t>
  </si>
  <si>
    <t>สำนักงานปศุสัตว์จังหวัดยโสธร</t>
  </si>
  <si>
    <t>การใช้งานโปรแกรม Canva ร่วมกับการออกแบบ Infographic</t>
  </si>
  <si>
    <t>การใช้ Microsoft Excel เพื่อการบริหารข้อมูล</t>
  </si>
  <si>
    <t>การใช้เทคโนโลยี</t>
  </si>
  <si>
    <t>คิดค้น/ใช้นวัตกรรมใหม่ๆ</t>
  </si>
  <si>
    <t>e-Learning</t>
  </si>
  <si>
    <t>อบรมกับหน่วยงานนอกกรมฯ</t>
  </si>
  <si>
    <t>1/5/67-31/7/67</t>
  </si>
  <si>
    <t>นายณรงค์ศักดิ์ เวฬุวนารักษ์</t>
  </si>
  <si>
    <t>นายศักดิพัฒน์ ทับทิมอ่อน</t>
  </si>
  <si>
    <t>นางกันต์ฤทัย มูลสาร</t>
  </si>
  <si>
    <t>นักจัดการงานทั่วไป</t>
  </si>
  <si>
    <t>นายกิติพงษ์ สอดศรี</t>
  </si>
  <si>
    <t>นายอดูลย์ พันศรี</t>
  </si>
  <si>
    <t>นางสาวณัฎฐ์ธวรรณ วงษ์เจริญ</t>
  </si>
  <si>
    <t>นายธนกร  มูลสาร</t>
  </si>
  <si>
    <t>นายฐิตินันท์ วิเศษวงศา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</si>
</sst>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5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0"/>
      <color indexed="8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5" fillId="0" borderId="0" applyFont="0" applyFill="0" applyBorder="0" applyAlignment="0" applyProtection="0"/>
    <xf numFmtId="0" fontId="54" fillId="0" borderId="0"/>
  </cellStyleXfs>
  <cellXfs count="183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88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87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43" fontId="1" fillId="2" borderId="0" xfId="1" applyFont="1" applyFill="1" applyAlignment="1" applyProtection="1">
      <alignment horizontal="center"/>
    </xf>
    <xf numFmtId="0" fontId="1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horizontal="right" vertical="center" shrinkToFit="1"/>
    </xf>
    <xf numFmtId="0" fontId="26" fillId="2" borderId="0" xfId="0" applyFont="1" applyFill="1" applyAlignment="1">
      <alignment horizontal="right" vertical="center" wrapText="1"/>
    </xf>
    <xf numFmtId="43" fontId="5" fillId="2" borderId="0" xfId="1" applyFont="1" applyFill="1" applyAlignment="1" applyProtection="1">
      <alignment horizontal="center" vertical="center" shrinkToFi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6" fillId="0" borderId="5" xfId="0" applyFont="1" applyBorder="1" applyAlignment="1" applyProtection="1">
      <alignment vertical="center" shrinkToFit="1"/>
      <protection locked="0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43" fontId="5" fillId="0" borderId="5" xfId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Font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88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 shrinkToFit="1"/>
    </xf>
    <xf numFmtId="187" fontId="2" fillId="2" borderId="2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Alignment="1" applyProtection="1">
      <alignment vertical="center" shrinkToFit="1"/>
      <protection locked="0"/>
    </xf>
    <xf numFmtId="0" fontId="52" fillId="2" borderId="0" xfId="0" applyFont="1" applyFill="1" applyAlignment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Alignment="1">
      <alignment vertical="center" shrinkToFit="1"/>
    </xf>
    <xf numFmtId="0" fontId="19" fillId="3" borderId="4" xfId="2" applyFont="1" applyFill="1" applyBorder="1" applyAlignment="1" applyProtection="1">
      <alignment shrinkToFit="1"/>
      <protection hidden="1"/>
    </xf>
    <xf numFmtId="0" fontId="6" fillId="3" borderId="4" xfId="0" applyFont="1" applyFill="1" applyBorder="1" applyProtection="1">
      <protection locked="0"/>
    </xf>
    <xf numFmtId="0" fontId="6" fillId="3" borderId="0" xfId="0" applyFont="1" applyFill="1" applyProtection="1">
      <protection locked="0"/>
    </xf>
    <xf numFmtId="49" fontId="19" fillId="3" borderId="4" xfId="0" applyNumberFormat="1" applyFont="1" applyFill="1" applyBorder="1" applyAlignment="1" applyProtection="1">
      <alignment vertical="center" shrinkToFit="1"/>
      <protection locked="0"/>
    </xf>
    <xf numFmtId="0" fontId="19" fillId="3" borderId="9" xfId="0" applyFont="1" applyFill="1" applyBorder="1" applyProtection="1">
      <protection locked="0"/>
    </xf>
    <xf numFmtId="0" fontId="19" fillId="3" borderId="9" xfId="0" applyFont="1" applyFill="1" applyBorder="1" applyAlignment="1" applyProtection="1">
      <alignment vertical="top"/>
      <protection locked="0"/>
    </xf>
    <xf numFmtId="0" fontId="19" fillId="3" borderId="4" xfId="0" applyFont="1" applyFill="1" applyBorder="1"/>
    <xf numFmtId="0" fontId="19" fillId="3" borderId="4" xfId="0" applyFont="1" applyFill="1" applyBorder="1" applyAlignment="1" applyProtection="1">
      <alignment shrinkToFit="1"/>
      <protection locked="0"/>
    </xf>
    <xf numFmtId="0" fontId="19" fillId="3" borderId="4" xfId="0" applyFont="1" applyFill="1" applyBorder="1" applyAlignment="1" applyProtection="1">
      <alignment vertical="center" shrinkToFit="1"/>
      <protection locked="0"/>
    </xf>
    <xf numFmtId="0" fontId="19" fillId="3" borderId="4" xfId="0" applyFont="1" applyFill="1" applyBorder="1" applyAlignment="1">
      <alignment vertical="top" wrapText="1"/>
    </xf>
    <xf numFmtId="0" fontId="6" fillId="3" borderId="4" xfId="0" applyFont="1" applyFill="1" applyBorder="1" applyAlignment="1" applyProtection="1">
      <alignment shrinkToFit="1"/>
      <protection locked="0"/>
    </xf>
    <xf numFmtId="0" fontId="5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vertical="center"/>
    </xf>
    <xf numFmtId="0" fontId="19" fillId="3" borderId="4" xfId="0" applyFont="1" applyFill="1" applyBorder="1" applyProtection="1">
      <protection locked="0"/>
    </xf>
    <xf numFmtId="0" fontId="19" fillId="3" borderId="4" xfId="0" applyFont="1" applyFill="1" applyBorder="1" applyAlignment="1" applyProtection="1">
      <alignment vertical="top"/>
      <protection locked="0"/>
    </xf>
    <xf numFmtId="0" fontId="5" fillId="0" borderId="3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3" fillId="0" borderId="1" xfId="0" applyFont="1" applyBorder="1" applyAlignment="1" applyProtection="1">
      <alignment horizontal="center" vertical="center" wrapText="1" shrinkToFit="1"/>
      <protection locked="0"/>
    </xf>
    <xf numFmtId="0" fontId="53" fillId="0" borderId="3" xfId="0" applyFont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righ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26" fillId="2" borderId="0" xfId="0" applyFont="1" applyFill="1" applyAlignment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3">
    <cellStyle name="จุลภาค" xfId="1" builtinId="3"/>
    <cellStyle name="ปกติ" xfId="0" builtinId="0"/>
    <cellStyle name="ปกติ_Sheet1" xfId="2" xr:uid="{00000000-0005-0000-0000-000002000000}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357400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50"/>
  <sheetViews>
    <sheetView showGridLines="0" tabSelected="1" zoomScale="82" zoomScaleNormal="82" zoomScaleSheetLayoutView="90" zoomScalePageLayoutView="120" workbookViewId="0">
      <pane ySplit="6" topLeftCell="A85" activePane="bottomLeft" state="frozen"/>
      <selection pane="bottomLeft" activeCell="P88" sqref="P88"/>
    </sheetView>
  </sheetViews>
  <sheetFormatPr defaultColWidth="9" defaultRowHeight="21.95" customHeight="1" x14ac:dyDescent="0.2"/>
  <cols>
    <col min="1" max="1" width="3.125" style="71" customWidth="1"/>
    <col min="2" max="2" width="23.5" style="72" customWidth="1"/>
    <col min="3" max="3" width="21.25" style="73" customWidth="1"/>
    <col min="4" max="4" width="13.375" style="73" customWidth="1"/>
    <col min="5" max="5" width="30.25" style="73" customWidth="1"/>
    <col min="6" max="6" width="13.625" style="73" customWidth="1"/>
    <col min="7" max="7" width="12.375" style="73" customWidth="1"/>
    <col min="8" max="8" width="8.25" style="71" customWidth="1"/>
    <col min="9" max="9" width="7" style="73" customWidth="1"/>
    <col min="10" max="10" width="7" style="74" customWidth="1"/>
    <col min="11" max="11" width="6" style="75" customWidth="1"/>
    <col min="12" max="12" width="5.625" style="71" customWidth="1"/>
    <col min="13" max="13" width="5.75" style="76" customWidth="1"/>
    <col min="14" max="14" width="7.375" style="3" customWidth="1"/>
    <col min="15" max="16384" width="9" style="3"/>
  </cols>
  <sheetData>
    <row r="1" spans="1:15" s="12" customFormat="1" ht="4.5" customHeight="1" x14ac:dyDescent="0.65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10"/>
      <c r="O1" s="11"/>
    </row>
    <row r="2" spans="1:15" s="12" customFormat="1" ht="27.75" customHeight="1" x14ac:dyDescent="0.65">
      <c r="A2" s="7"/>
      <c r="B2" s="31" t="s">
        <v>54</v>
      </c>
      <c r="C2" s="124" t="s">
        <v>130</v>
      </c>
      <c r="D2" s="125"/>
      <c r="E2" s="126" t="s">
        <v>73</v>
      </c>
      <c r="F2" s="126"/>
      <c r="G2" s="126"/>
      <c r="H2" s="126"/>
      <c r="I2" s="126"/>
      <c r="J2" s="126"/>
      <c r="K2" s="126"/>
      <c r="L2" s="126"/>
      <c r="M2" s="126"/>
    </row>
    <row r="3" spans="1:15" s="12" customFormat="1" ht="5.25" customHeight="1" x14ac:dyDescent="0.4">
      <c r="A3" s="7"/>
      <c r="B3" s="5"/>
      <c r="C3" s="5" t="s">
        <v>55</v>
      </c>
      <c r="D3" s="5"/>
      <c r="E3" s="2"/>
      <c r="F3" s="2"/>
      <c r="G3" s="2"/>
      <c r="H3" s="2"/>
      <c r="I3" s="2"/>
      <c r="J3" s="13"/>
      <c r="K3" s="49"/>
      <c r="L3" s="2"/>
      <c r="M3" s="50"/>
    </row>
    <row r="4" spans="1:15" s="12" customFormat="1" ht="20.25" customHeight="1" x14ac:dyDescent="0.4">
      <c r="A4" s="8"/>
      <c r="B4" s="129" t="s">
        <v>59</v>
      </c>
      <c r="C4" s="129"/>
      <c r="D4" s="89">
        <v>29</v>
      </c>
      <c r="E4" s="51" t="s">
        <v>60</v>
      </c>
      <c r="F4" s="89">
        <v>18</v>
      </c>
      <c r="G4" s="52" t="s">
        <v>47</v>
      </c>
      <c r="H4" s="104">
        <v>2567</v>
      </c>
      <c r="I4" s="101" t="s">
        <v>75</v>
      </c>
      <c r="J4" s="128" t="s">
        <v>80</v>
      </c>
      <c r="K4" s="128"/>
      <c r="L4" s="102" t="s">
        <v>45</v>
      </c>
      <c r="M4" s="103">
        <v>45496</v>
      </c>
    </row>
    <row r="5" spans="1:15" s="24" customFormat="1" ht="4.5" customHeight="1" x14ac:dyDescent="0.2">
      <c r="A5" s="9"/>
      <c r="B5" s="127"/>
      <c r="C5" s="127"/>
      <c r="D5" s="27"/>
      <c r="E5" s="27"/>
      <c r="F5" s="4"/>
      <c r="G5" s="6"/>
      <c r="H5" s="14"/>
      <c r="I5" s="6"/>
      <c r="J5" s="15"/>
      <c r="K5" s="53"/>
      <c r="L5" s="14"/>
      <c r="M5" s="14"/>
      <c r="N5" s="3"/>
      <c r="O5" s="3"/>
    </row>
    <row r="6" spans="1:15" s="1" customFormat="1" ht="39.75" customHeight="1" x14ac:dyDescent="0.2">
      <c r="A6" s="54" t="s">
        <v>0</v>
      </c>
      <c r="B6" s="54" t="s">
        <v>63</v>
      </c>
      <c r="C6" s="54" t="s">
        <v>1</v>
      </c>
      <c r="D6" s="55" t="s">
        <v>3</v>
      </c>
      <c r="E6" s="54" t="s">
        <v>69</v>
      </c>
      <c r="F6" s="56" t="s">
        <v>4</v>
      </c>
      <c r="G6" s="57" t="s">
        <v>5</v>
      </c>
      <c r="H6" s="54" t="s">
        <v>2</v>
      </c>
      <c r="I6" s="94" t="s">
        <v>43</v>
      </c>
      <c r="J6" s="95" t="s">
        <v>44</v>
      </c>
      <c r="K6" s="92" t="s">
        <v>71</v>
      </c>
      <c r="L6" s="93" t="s">
        <v>50</v>
      </c>
      <c r="M6" s="58" t="s">
        <v>6</v>
      </c>
    </row>
    <row r="7" spans="1:15" ht="21.95" customHeight="1" x14ac:dyDescent="0.55000000000000004">
      <c r="A7" s="59">
        <v>1</v>
      </c>
      <c r="B7" s="107" t="s">
        <v>78</v>
      </c>
      <c r="C7" s="114" t="s">
        <v>117</v>
      </c>
      <c r="D7" s="65" t="s">
        <v>51</v>
      </c>
      <c r="E7" s="60" t="s">
        <v>132</v>
      </c>
      <c r="F7" s="60" t="s">
        <v>133</v>
      </c>
      <c r="G7" s="61" t="s">
        <v>135</v>
      </c>
      <c r="H7" s="59" t="s">
        <v>130</v>
      </c>
      <c r="I7" s="62" t="s">
        <v>137</v>
      </c>
      <c r="J7" s="64">
        <v>4</v>
      </c>
      <c r="K7" s="63">
        <f>-L8</f>
        <v>0</v>
      </c>
      <c r="L7" s="59"/>
      <c r="M7" s="64">
        <v>2</v>
      </c>
    </row>
    <row r="8" spans="1:15" ht="21.95" customHeight="1" x14ac:dyDescent="0.55000000000000004">
      <c r="A8" s="59">
        <v>2</v>
      </c>
      <c r="B8" s="107" t="s">
        <v>78</v>
      </c>
      <c r="C8" s="114" t="s">
        <v>117</v>
      </c>
      <c r="D8" s="65" t="s">
        <v>51</v>
      </c>
      <c r="E8" s="60" t="s">
        <v>131</v>
      </c>
      <c r="F8" s="60" t="s">
        <v>134</v>
      </c>
      <c r="G8" s="61" t="s">
        <v>136</v>
      </c>
      <c r="H8" s="59" t="s">
        <v>130</v>
      </c>
      <c r="I8" s="62">
        <v>45420</v>
      </c>
      <c r="J8" s="64">
        <v>6</v>
      </c>
      <c r="K8" s="63">
        <f>-L9</f>
        <v>0</v>
      </c>
      <c r="L8" s="59"/>
      <c r="M8" s="64">
        <v>2</v>
      </c>
    </row>
    <row r="9" spans="1:15" ht="21.95" customHeight="1" x14ac:dyDescent="0.55000000000000004">
      <c r="A9" s="59">
        <v>3</v>
      </c>
      <c r="B9" s="107" t="s">
        <v>79</v>
      </c>
      <c r="C9" s="114" t="s">
        <v>118</v>
      </c>
      <c r="D9" s="65" t="s">
        <v>51</v>
      </c>
      <c r="E9" s="60" t="s">
        <v>132</v>
      </c>
      <c r="F9" s="60" t="s">
        <v>133</v>
      </c>
      <c r="G9" s="61" t="s">
        <v>135</v>
      </c>
      <c r="H9" s="59" t="s">
        <v>130</v>
      </c>
      <c r="I9" s="62" t="s">
        <v>137</v>
      </c>
      <c r="J9" s="64">
        <v>4</v>
      </c>
      <c r="K9" s="63">
        <f t="shared" ref="K9:K38" si="0">-L10</f>
        <v>0</v>
      </c>
      <c r="L9" s="59"/>
      <c r="M9" s="64">
        <v>2</v>
      </c>
    </row>
    <row r="10" spans="1:15" ht="21.95" customHeight="1" x14ac:dyDescent="0.55000000000000004">
      <c r="A10" s="59">
        <v>4</v>
      </c>
      <c r="B10" s="107" t="s">
        <v>79</v>
      </c>
      <c r="C10" s="114" t="s">
        <v>118</v>
      </c>
      <c r="D10" s="65" t="s">
        <v>51</v>
      </c>
      <c r="E10" s="60" t="s">
        <v>131</v>
      </c>
      <c r="F10" s="60" t="s">
        <v>134</v>
      </c>
      <c r="G10" s="61" t="s">
        <v>136</v>
      </c>
      <c r="H10" s="59" t="s">
        <v>130</v>
      </c>
      <c r="I10" s="62">
        <v>45420</v>
      </c>
      <c r="J10" s="64">
        <v>6</v>
      </c>
      <c r="K10" s="63">
        <f t="shared" si="0"/>
        <v>0</v>
      </c>
      <c r="L10" s="59"/>
      <c r="M10" s="64">
        <v>2</v>
      </c>
    </row>
    <row r="11" spans="1:15" ht="21.95" customHeight="1" x14ac:dyDescent="0.55000000000000004">
      <c r="A11" s="59">
        <v>5</v>
      </c>
      <c r="B11" s="107" t="s">
        <v>80</v>
      </c>
      <c r="C11" s="114" t="s">
        <v>66</v>
      </c>
      <c r="D11" s="65" t="s">
        <v>51</v>
      </c>
      <c r="E11" s="60" t="s">
        <v>132</v>
      </c>
      <c r="F11" s="60" t="s">
        <v>133</v>
      </c>
      <c r="G11" s="61" t="s">
        <v>135</v>
      </c>
      <c r="H11" s="59" t="s">
        <v>130</v>
      </c>
      <c r="I11" s="62" t="s">
        <v>137</v>
      </c>
      <c r="J11" s="64">
        <v>4</v>
      </c>
      <c r="K11" s="63">
        <f t="shared" si="0"/>
        <v>0</v>
      </c>
      <c r="L11" s="59"/>
      <c r="M11" s="64">
        <v>2</v>
      </c>
    </row>
    <row r="12" spans="1:15" ht="21.95" customHeight="1" x14ac:dyDescent="0.55000000000000004">
      <c r="A12" s="59">
        <v>6</v>
      </c>
      <c r="B12" s="107" t="s">
        <v>80</v>
      </c>
      <c r="C12" s="114" t="s">
        <v>66</v>
      </c>
      <c r="D12" s="65" t="s">
        <v>51</v>
      </c>
      <c r="E12" s="60" t="s">
        <v>131</v>
      </c>
      <c r="F12" s="60" t="s">
        <v>134</v>
      </c>
      <c r="G12" s="61" t="s">
        <v>136</v>
      </c>
      <c r="H12" s="59" t="s">
        <v>130</v>
      </c>
      <c r="I12" s="62">
        <v>45420</v>
      </c>
      <c r="J12" s="64">
        <v>6</v>
      </c>
      <c r="K12" s="63">
        <f>-L15</f>
        <v>0</v>
      </c>
      <c r="L12" s="59"/>
      <c r="M12" s="64">
        <v>2</v>
      </c>
    </row>
    <row r="13" spans="1:15" ht="21.95" customHeight="1" x14ac:dyDescent="0.55000000000000004">
      <c r="A13" s="59">
        <v>7</v>
      </c>
      <c r="B13" s="107" t="s">
        <v>138</v>
      </c>
      <c r="C13" s="114" t="s">
        <v>119</v>
      </c>
      <c r="D13" s="65" t="s">
        <v>51</v>
      </c>
      <c r="E13" s="60" t="s">
        <v>132</v>
      </c>
      <c r="F13" s="60" t="s">
        <v>133</v>
      </c>
      <c r="G13" s="61" t="s">
        <v>135</v>
      </c>
      <c r="H13" s="59" t="s">
        <v>130</v>
      </c>
      <c r="I13" s="62" t="s">
        <v>137</v>
      </c>
      <c r="J13" s="64">
        <v>4</v>
      </c>
      <c r="K13" s="63"/>
      <c r="L13" s="59"/>
      <c r="M13" s="64">
        <v>2</v>
      </c>
    </row>
    <row r="14" spans="1:15" ht="21.95" customHeight="1" x14ac:dyDescent="0.55000000000000004">
      <c r="A14" s="59">
        <v>8</v>
      </c>
      <c r="B14" s="107" t="s">
        <v>138</v>
      </c>
      <c r="C14" s="114" t="s">
        <v>119</v>
      </c>
      <c r="D14" s="65" t="s">
        <v>51</v>
      </c>
      <c r="E14" s="60" t="s">
        <v>131</v>
      </c>
      <c r="F14" s="60" t="s">
        <v>134</v>
      </c>
      <c r="G14" s="61" t="s">
        <v>136</v>
      </c>
      <c r="H14" s="59" t="s">
        <v>130</v>
      </c>
      <c r="I14" s="62">
        <v>45420</v>
      </c>
      <c r="J14" s="64">
        <v>6</v>
      </c>
      <c r="K14" s="63">
        <f>-L17</f>
        <v>0</v>
      </c>
      <c r="L14" s="59"/>
      <c r="M14" s="64">
        <v>2</v>
      </c>
    </row>
    <row r="15" spans="1:15" ht="21.95" customHeight="1" x14ac:dyDescent="0.55000000000000004">
      <c r="A15" s="59">
        <v>9</v>
      </c>
      <c r="B15" s="107" t="s">
        <v>81</v>
      </c>
      <c r="C15" s="114" t="s">
        <v>120</v>
      </c>
      <c r="D15" s="65" t="s">
        <v>51</v>
      </c>
      <c r="E15" s="60" t="s">
        <v>132</v>
      </c>
      <c r="F15" s="60" t="s">
        <v>133</v>
      </c>
      <c r="G15" s="61" t="s">
        <v>135</v>
      </c>
      <c r="H15" s="59" t="s">
        <v>130</v>
      </c>
      <c r="I15" s="62" t="s">
        <v>137</v>
      </c>
      <c r="J15" s="64">
        <v>4</v>
      </c>
      <c r="K15" s="63">
        <f t="shared" si="0"/>
        <v>0</v>
      </c>
      <c r="L15" s="59"/>
      <c r="M15" s="64">
        <v>2</v>
      </c>
    </row>
    <row r="16" spans="1:15" ht="21.95" customHeight="1" x14ac:dyDescent="0.55000000000000004">
      <c r="A16" s="59">
        <v>10</v>
      </c>
      <c r="B16" s="107" t="s">
        <v>81</v>
      </c>
      <c r="C16" s="114" t="s">
        <v>120</v>
      </c>
      <c r="D16" s="65" t="s">
        <v>51</v>
      </c>
      <c r="E16" s="60" t="s">
        <v>131</v>
      </c>
      <c r="F16" s="60" t="s">
        <v>134</v>
      </c>
      <c r="G16" s="61" t="s">
        <v>136</v>
      </c>
      <c r="H16" s="59" t="s">
        <v>130</v>
      </c>
      <c r="I16" s="62">
        <v>45420</v>
      </c>
      <c r="J16" s="64">
        <v>6</v>
      </c>
      <c r="K16" s="63">
        <f t="shared" si="0"/>
        <v>0</v>
      </c>
      <c r="L16" s="59"/>
      <c r="M16" s="64">
        <v>2</v>
      </c>
    </row>
    <row r="17" spans="1:13" ht="21.95" customHeight="1" x14ac:dyDescent="0.55000000000000004">
      <c r="A17" s="59">
        <v>11</v>
      </c>
      <c r="B17" s="107" t="s">
        <v>82</v>
      </c>
      <c r="C17" s="114" t="s">
        <v>66</v>
      </c>
      <c r="D17" s="65" t="s">
        <v>51</v>
      </c>
      <c r="E17" s="60" t="s">
        <v>132</v>
      </c>
      <c r="F17" s="60" t="s">
        <v>133</v>
      </c>
      <c r="G17" s="61" t="s">
        <v>135</v>
      </c>
      <c r="H17" s="59" t="s">
        <v>130</v>
      </c>
      <c r="I17" s="62" t="s">
        <v>137</v>
      </c>
      <c r="J17" s="64">
        <v>4</v>
      </c>
      <c r="K17" s="63">
        <f t="shared" si="0"/>
        <v>0</v>
      </c>
      <c r="L17" s="59"/>
      <c r="M17" s="64">
        <v>2</v>
      </c>
    </row>
    <row r="18" spans="1:13" ht="21.95" customHeight="1" x14ac:dyDescent="0.55000000000000004">
      <c r="A18" s="59">
        <v>12</v>
      </c>
      <c r="B18" s="107" t="s">
        <v>82</v>
      </c>
      <c r="C18" s="114" t="s">
        <v>66</v>
      </c>
      <c r="D18" s="65" t="s">
        <v>51</v>
      </c>
      <c r="E18" s="60" t="s">
        <v>131</v>
      </c>
      <c r="F18" s="60" t="s">
        <v>134</v>
      </c>
      <c r="G18" s="61" t="s">
        <v>136</v>
      </c>
      <c r="H18" s="59" t="s">
        <v>130</v>
      </c>
      <c r="I18" s="62">
        <v>45420</v>
      </c>
      <c r="J18" s="64">
        <v>6</v>
      </c>
      <c r="K18" s="63">
        <f t="shared" si="0"/>
        <v>0</v>
      </c>
      <c r="L18" s="59"/>
      <c r="M18" s="64">
        <v>2</v>
      </c>
    </row>
    <row r="19" spans="1:13" ht="21.95" customHeight="1" x14ac:dyDescent="0.55000000000000004">
      <c r="A19" s="59">
        <v>13</v>
      </c>
      <c r="B19" s="108" t="s">
        <v>83</v>
      </c>
      <c r="C19" s="114" t="s">
        <v>66</v>
      </c>
      <c r="D19" s="65" t="s">
        <v>51</v>
      </c>
      <c r="E19" s="60" t="s">
        <v>132</v>
      </c>
      <c r="F19" s="60" t="s">
        <v>133</v>
      </c>
      <c r="G19" s="61" t="s">
        <v>135</v>
      </c>
      <c r="H19" s="59" t="s">
        <v>130</v>
      </c>
      <c r="I19" s="62" t="s">
        <v>137</v>
      </c>
      <c r="J19" s="64">
        <v>4</v>
      </c>
      <c r="K19" s="63">
        <f t="shared" si="0"/>
        <v>0</v>
      </c>
      <c r="L19" s="59"/>
      <c r="M19" s="64">
        <v>2</v>
      </c>
    </row>
    <row r="20" spans="1:13" ht="21.95" customHeight="1" x14ac:dyDescent="0.55000000000000004">
      <c r="A20" s="59">
        <v>14</v>
      </c>
      <c r="B20" s="108" t="s">
        <v>83</v>
      </c>
      <c r="C20" s="114" t="s">
        <v>66</v>
      </c>
      <c r="D20" s="65" t="s">
        <v>51</v>
      </c>
      <c r="E20" s="60" t="s">
        <v>131</v>
      </c>
      <c r="F20" s="60" t="s">
        <v>134</v>
      </c>
      <c r="G20" s="61" t="s">
        <v>136</v>
      </c>
      <c r="H20" s="59" t="s">
        <v>130</v>
      </c>
      <c r="I20" s="62">
        <v>45420</v>
      </c>
      <c r="J20" s="64">
        <v>6</v>
      </c>
      <c r="K20" s="63">
        <f t="shared" si="0"/>
        <v>0</v>
      </c>
      <c r="L20" s="59"/>
      <c r="M20" s="64">
        <v>2</v>
      </c>
    </row>
    <row r="21" spans="1:13" ht="21.95" customHeight="1" x14ac:dyDescent="0.55000000000000004">
      <c r="A21" s="59">
        <v>15</v>
      </c>
      <c r="B21" s="108" t="s">
        <v>84</v>
      </c>
      <c r="C21" s="114" t="s">
        <v>120</v>
      </c>
      <c r="D21" s="65" t="s">
        <v>51</v>
      </c>
      <c r="E21" s="60" t="s">
        <v>132</v>
      </c>
      <c r="F21" s="60" t="s">
        <v>133</v>
      </c>
      <c r="G21" s="61" t="s">
        <v>135</v>
      </c>
      <c r="H21" s="59" t="s">
        <v>130</v>
      </c>
      <c r="I21" s="62" t="s">
        <v>137</v>
      </c>
      <c r="J21" s="64">
        <v>4</v>
      </c>
      <c r="K21" s="63">
        <f t="shared" si="0"/>
        <v>0</v>
      </c>
      <c r="L21" s="59"/>
      <c r="M21" s="64">
        <v>2</v>
      </c>
    </row>
    <row r="22" spans="1:13" ht="21.95" customHeight="1" x14ac:dyDescent="0.55000000000000004">
      <c r="A22" s="59">
        <v>16</v>
      </c>
      <c r="B22" s="108" t="s">
        <v>84</v>
      </c>
      <c r="C22" s="114" t="s">
        <v>120</v>
      </c>
      <c r="D22" s="65" t="s">
        <v>51</v>
      </c>
      <c r="E22" s="60" t="s">
        <v>131</v>
      </c>
      <c r="F22" s="60" t="s">
        <v>134</v>
      </c>
      <c r="G22" s="61" t="s">
        <v>136</v>
      </c>
      <c r="H22" s="59" t="s">
        <v>130</v>
      </c>
      <c r="I22" s="62">
        <v>45420</v>
      </c>
      <c r="J22" s="64">
        <v>6</v>
      </c>
      <c r="K22" s="63">
        <f t="shared" si="0"/>
        <v>0</v>
      </c>
      <c r="L22" s="59"/>
      <c r="M22" s="64">
        <v>2</v>
      </c>
    </row>
    <row r="23" spans="1:13" ht="21.95" customHeight="1" x14ac:dyDescent="0.55000000000000004">
      <c r="A23" s="59">
        <v>17</v>
      </c>
      <c r="B23" s="107" t="s">
        <v>146</v>
      </c>
      <c r="C23" s="114" t="s">
        <v>121</v>
      </c>
      <c r="D23" s="65" t="s">
        <v>51</v>
      </c>
      <c r="E23" s="60" t="s">
        <v>132</v>
      </c>
      <c r="F23" s="60" t="s">
        <v>133</v>
      </c>
      <c r="G23" s="61" t="s">
        <v>135</v>
      </c>
      <c r="H23" s="59" t="s">
        <v>130</v>
      </c>
      <c r="I23" s="62" t="s">
        <v>137</v>
      </c>
      <c r="J23" s="64">
        <v>4</v>
      </c>
      <c r="K23" s="63">
        <f t="shared" si="0"/>
        <v>0</v>
      </c>
      <c r="L23" s="59"/>
      <c r="M23" s="64">
        <v>2</v>
      </c>
    </row>
    <row r="24" spans="1:13" ht="21.95" customHeight="1" x14ac:dyDescent="0.55000000000000004">
      <c r="A24" s="59">
        <v>18</v>
      </c>
      <c r="B24" s="107" t="s">
        <v>146</v>
      </c>
      <c r="C24" s="114" t="s">
        <v>121</v>
      </c>
      <c r="D24" s="65" t="s">
        <v>51</v>
      </c>
      <c r="E24" s="60" t="s">
        <v>131</v>
      </c>
      <c r="F24" s="60" t="s">
        <v>134</v>
      </c>
      <c r="G24" s="61" t="s">
        <v>136</v>
      </c>
      <c r="H24" s="59" t="s">
        <v>130</v>
      </c>
      <c r="I24" s="62">
        <v>45420</v>
      </c>
      <c r="J24" s="64">
        <v>6</v>
      </c>
      <c r="K24" s="63">
        <f>-L27</f>
        <v>0</v>
      </c>
      <c r="L24" s="59"/>
      <c r="M24" s="64">
        <v>2</v>
      </c>
    </row>
    <row r="25" spans="1:13" ht="21.95" customHeight="1" x14ac:dyDescent="0.55000000000000004">
      <c r="A25" s="59">
        <v>19</v>
      </c>
      <c r="B25" s="107" t="s">
        <v>96</v>
      </c>
      <c r="C25" s="114" t="s">
        <v>124</v>
      </c>
      <c r="D25" s="65" t="s">
        <v>51</v>
      </c>
      <c r="E25" s="60" t="s">
        <v>132</v>
      </c>
      <c r="F25" s="60" t="s">
        <v>133</v>
      </c>
      <c r="G25" s="61" t="s">
        <v>135</v>
      </c>
      <c r="H25" s="59" t="s">
        <v>130</v>
      </c>
      <c r="I25" s="62" t="s">
        <v>137</v>
      </c>
      <c r="J25" s="64">
        <v>4</v>
      </c>
      <c r="K25" s="63">
        <f t="shared" ref="K25:K26" si="1">-L26</f>
        <v>0</v>
      </c>
      <c r="L25" s="59"/>
      <c r="M25" s="64">
        <v>2</v>
      </c>
    </row>
    <row r="26" spans="1:13" ht="21.95" customHeight="1" x14ac:dyDescent="0.55000000000000004">
      <c r="A26" s="59">
        <v>20</v>
      </c>
      <c r="B26" s="107" t="s">
        <v>96</v>
      </c>
      <c r="C26" s="114" t="s">
        <v>124</v>
      </c>
      <c r="D26" s="65" t="s">
        <v>51</v>
      </c>
      <c r="E26" s="60" t="s">
        <v>131</v>
      </c>
      <c r="F26" s="60" t="s">
        <v>134</v>
      </c>
      <c r="G26" s="61" t="s">
        <v>136</v>
      </c>
      <c r="H26" s="59" t="s">
        <v>130</v>
      </c>
      <c r="I26" s="62">
        <v>45420</v>
      </c>
      <c r="J26" s="64">
        <v>6</v>
      </c>
      <c r="K26" s="63">
        <f t="shared" si="1"/>
        <v>0</v>
      </c>
      <c r="L26" s="59"/>
      <c r="M26" s="64">
        <v>2</v>
      </c>
    </row>
    <row r="27" spans="1:13" ht="21.95" customHeight="1" x14ac:dyDescent="0.55000000000000004">
      <c r="A27" s="59">
        <v>21</v>
      </c>
      <c r="B27" s="107" t="s">
        <v>85</v>
      </c>
      <c r="C27" s="114" t="s">
        <v>119</v>
      </c>
      <c r="D27" s="65" t="s">
        <v>51</v>
      </c>
      <c r="E27" s="60" t="s">
        <v>132</v>
      </c>
      <c r="F27" s="60" t="s">
        <v>133</v>
      </c>
      <c r="G27" s="61" t="s">
        <v>135</v>
      </c>
      <c r="H27" s="59" t="s">
        <v>130</v>
      </c>
      <c r="I27" s="62" t="s">
        <v>137</v>
      </c>
      <c r="J27" s="64">
        <v>4</v>
      </c>
      <c r="K27" s="63">
        <f t="shared" si="0"/>
        <v>0</v>
      </c>
      <c r="L27" s="59"/>
      <c r="M27" s="64">
        <v>2</v>
      </c>
    </row>
    <row r="28" spans="1:13" ht="21.95" customHeight="1" x14ac:dyDescent="0.55000000000000004">
      <c r="A28" s="59">
        <v>22</v>
      </c>
      <c r="B28" s="107" t="s">
        <v>85</v>
      </c>
      <c r="C28" s="114" t="s">
        <v>119</v>
      </c>
      <c r="D28" s="65" t="s">
        <v>51</v>
      </c>
      <c r="E28" s="60" t="s">
        <v>131</v>
      </c>
      <c r="F28" s="60" t="s">
        <v>134</v>
      </c>
      <c r="G28" s="61" t="s">
        <v>136</v>
      </c>
      <c r="H28" s="59" t="s">
        <v>130</v>
      </c>
      <c r="I28" s="62">
        <v>45420</v>
      </c>
      <c r="J28" s="64">
        <v>6</v>
      </c>
      <c r="K28" s="63">
        <f t="shared" si="0"/>
        <v>0</v>
      </c>
      <c r="L28" s="59"/>
      <c r="M28" s="64">
        <v>2</v>
      </c>
    </row>
    <row r="29" spans="1:13" ht="21.95" customHeight="1" x14ac:dyDescent="0.55000000000000004">
      <c r="A29" s="59">
        <v>23</v>
      </c>
      <c r="B29" s="107" t="s">
        <v>86</v>
      </c>
      <c r="C29" s="114" t="s">
        <v>122</v>
      </c>
      <c r="D29" s="65" t="s">
        <v>51</v>
      </c>
      <c r="E29" s="60" t="s">
        <v>132</v>
      </c>
      <c r="F29" s="60" t="s">
        <v>133</v>
      </c>
      <c r="G29" s="61" t="s">
        <v>135</v>
      </c>
      <c r="H29" s="59" t="s">
        <v>130</v>
      </c>
      <c r="I29" s="62" t="s">
        <v>137</v>
      </c>
      <c r="J29" s="64">
        <v>4</v>
      </c>
      <c r="K29" s="63">
        <f t="shared" si="0"/>
        <v>0</v>
      </c>
      <c r="L29" s="59"/>
      <c r="M29" s="64">
        <v>2</v>
      </c>
    </row>
    <row r="30" spans="1:13" ht="21.95" customHeight="1" x14ac:dyDescent="0.55000000000000004">
      <c r="A30" s="59">
        <v>24</v>
      </c>
      <c r="B30" s="107" t="s">
        <v>86</v>
      </c>
      <c r="C30" s="114" t="s">
        <v>122</v>
      </c>
      <c r="D30" s="65" t="s">
        <v>51</v>
      </c>
      <c r="E30" s="60" t="s">
        <v>131</v>
      </c>
      <c r="F30" s="60" t="s">
        <v>134</v>
      </c>
      <c r="G30" s="61" t="s">
        <v>136</v>
      </c>
      <c r="H30" s="59" t="s">
        <v>130</v>
      </c>
      <c r="I30" s="62">
        <v>45420</v>
      </c>
      <c r="J30" s="64">
        <v>6</v>
      </c>
      <c r="K30" s="63">
        <f t="shared" si="0"/>
        <v>0</v>
      </c>
      <c r="L30" s="59"/>
      <c r="M30" s="64">
        <v>2</v>
      </c>
    </row>
    <row r="31" spans="1:13" ht="21.95" customHeight="1" x14ac:dyDescent="0.55000000000000004">
      <c r="A31" s="59">
        <v>25</v>
      </c>
      <c r="B31" s="107" t="s">
        <v>87</v>
      </c>
      <c r="C31" s="114" t="s">
        <v>66</v>
      </c>
      <c r="D31" s="65" t="s">
        <v>51</v>
      </c>
      <c r="E31" s="60" t="s">
        <v>132</v>
      </c>
      <c r="F31" s="60" t="s">
        <v>133</v>
      </c>
      <c r="G31" s="61" t="s">
        <v>135</v>
      </c>
      <c r="H31" s="59" t="s">
        <v>130</v>
      </c>
      <c r="I31" s="62" t="s">
        <v>137</v>
      </c>
      <c r="J31" s="64">
        <v>4</v>
      </c>
      <c r="K31" s="63">
        <f t="shared" si="0"/>
        <v>0</v>
      </c>
      <c r="L31" s="59"/>
      <c r="M31" s="64">
        <v>2</v>
      </c>
    </row>
    <row r="32" spans="1:13" ht="21.95" customHeight="1" x14ac:dyDescent="0.55000000000000004">
      <c r="A32" s="59">
        <v>26</v>
      </c>
      <c r="B32" s="107" t="s">
        <v>87</v>
      </c>
      <c r="C32" s="114" t="s">
        <v>66</v>
      </c>
      <c r="D32" s="65" t="s">
        <v>51</v>
      </c>
      <c r="E32" s="60" t="s">
        <v>131</v>
      </c>
      <c r="F32" s="60" t="s">
        <v>134</v>
      </c>
      <c r="G32" s="61" t="s">
        <v>136</v>
      </c>
      <c r="H32" s="59" t="s">
        <v>130</v>
      </c>
      <c r="I32" s="62">
        <v>45420</v>
      </c>
      <c r="J32" s="64">
        <v>6</v>
      </c>
      <c r="K32" s="63">
        <f t="shared" si="0"/>
        <v>0</v>
      </c>
      <c r="L32" s="59"/>
      <c r="M32" s="64">
        <v>2</v>
      </c>
    </row>
    <row r="33" spans="1:13" ht="21.95" customHeight="1" x14ac:dyDescent="0.55000000000000004">
      <c r="A33" s="59">
        <v>27</v>
      </c>
      <c r="B33" s="107" t="s">
        <v>88</v>
      </c>
      <c r="C33" s="114" t="s">
        <v>123</v>
      </c>
      <c r="D33" s="65" t="s">
        <v>51</v>
      </c>
      <c r="E33" s="60" t="s">
        <v>132</v>
      </c>
      <c r="F33" s="60" t="s">
        <v>133</v>
      </c>
      <c r="G33" s="61" t="s">
        <v>135</v>
      </c>
      <c r="H33" s="59" t="s">
        <v>130</v>
      </c>
      <c r="I33" s="62" t="s">
        <v>137</v>
      </c>
      <c r="J33" s="64">
        <v>4</v>
      </c>
      <c r="K33" s="63">
        <f t="shared" si="0"/>
        <v>0</v>
      </c>
      <c r="L33" s="59"/>
      <c r="M33" s="64">
        <v>2</v>
      </c>
    </row>
    <row r="34" spans="1:13" ht="21.95" customHeight="1" x14ac:dyDescent="0.55000000000000004">
      <c r="A34" s="59">
        <v>28</v>
      </c>
      <c r="B34" s="107" t="s">
        <v>88</v>
      </c>
      <c r="C34" s="114" t="s">
        <v>123</v>
      </c>
      <c r="D34" s="65" t="s">
        <v>51</v>
      </c>
      <c r="E34" s="60" t="s">
        <v>131</v>
      </c>
      <c r="F34" s="60" t="s">
        <v>134</v>
      </c>
      <c r="G34" s="61" t="s">
        <v>136</v>
      </c>
      <c r="H34" s="59" t="s">
        <v>130</v>
      </c>
      <c r="I34" s="62">
        <v>45420</v>
      </c>
      <c r="J34" s="64">
        <v>6</v>
      </c>
      <c r="K34" s="63">
        <f t="shared" si="0"/>
        <v>0</v>
      </c>
      <c r="L34" s="59"/>
      <c r="M34" s="64">
        <v>2</v>
      </c>
    </row>
    <row r="35" spans="1:13" ht="21.95" customHeight="1" x14ac:dyDescent="0.55000000000000004">
      <c r="A35" s="59">
        <v>29</v>
      </c>
      <c r="B35" s="107" t="s">
        <v>89</v>
      </c>
      <c r="C35" s="114" t="s">
        <v>118</v>
      </c>
      <c r="D35" s="65" t="s">
        <v>51</v>
      </c>
      <c r="E35" s="60" t="s">
        <v>132</v>
      </c>
      <c r="F35" s="60" t="s">
        <v>133</v>
      </c>
      <c r="G35" s="61" t="s">
        <v>135</v>
      </c>
      <c r="H35" s="59" t="s">
        <v>130</v>
      </c>
      <c r="I35" s="62" t="s">
        <v>137</v>
      </c>
      <c r="J35" s="64">
        <v>4</v>
      </c>
      <c r="K35" s="63">
        <f t="shared" si="0"/>
        <v>0</v>
      </c>
      <c r="L35" s="59"/>
      <c r="M35" s="64">
        <v>2</v>
      </c>
    </row>
    <row r="36" spans="1:13" ht="21.95" customHeight="1" x14ac:dyDescent="0.55000000000000004">
      <c r="A36" s="59">
        <v>30</v>
      </c>
      <c r="B36" s="107" t="s">
        <v>89</v>
      </c>
      <c r="C36" s="114" t="s">
        <v>118</v>
      </c>
      <c r="D36" s="65" t="s">
        <v>51</v>
      </c>
      <c r="E36" s="60" t="s">
        <v>131</v>
      </c>
      <c r="F36" s="60" t="s">
        <v>134</v>
      </c>
      <c r="G36" s="61" t="s">
        <v>136</v>
      </c>
      <c r="H36" s="59" t="s">
        <v>130</v>
      </c>
      <c r="I36" s="62">
        <v>45420</v>
      </c>
      <c r="J36" s="64">
        <v>6</v>
      </c>
      <c r="K36" s="63">
        <f t="shared" si="0"/>
        <v>0</v>
      </c>
      <c r="L36" s="59"/>
      <c r="M36" s="64">
        <v>2</v>
      </c>
    </row>
    <row r="37" spans="1:13" ht="21.95" customHeight="1" x14ac:dyDescent="0.55000000000000004">
      <c r="A37" s="59">
        <v>31</v>
      </c>
      <c r="B37" s="107" t="s">
        <v>90</v>
      </c>
      <c r="C37" s="114" t="s">
        <v>124</v>
      </c>
      <c r="D37" s="65" t="s">
        <v>51</v>
      </c>
      <c r="E37" s="60" t="s">
        <v>132</v>
      </c>
      <c r="F37" s="60" t="s">
        <v>133</v>
      </c>
      <c r="G37" s="61" t="s">
        <v>135</v>
      </c>
      <c r="H37" s="59" t="s">
        <v>130</v>
      </c>
      <c r="I37" s="62" t="s">
        <v>137</v>
      </c>
      <c r="J37" s="64">
        <v>4</v>
      </c>
      <c r="K37" s="63">
        <f t="shared" si="0"/>
        <v>0</v>
      </c>
      <c r="L37" s="59"/>
      <c r="M37" s="64">
        <v>2</v>
      </c>
    </row>
    <row r="38" spans="1:13" ht="21.95" customHeight="1" x14ac:dyDescent="0.55000000000000004">
      <c r="A38" s="59">
        <v>32</v>
      </c>
      <c r="B38" s="107" t="s">
        <v>90</v>
      </c>
      <c r="C38" s="114" t="s">
        <v>124</v>
      </c>
      <c r="D38" s="65" t="s">
        <v>51</v>
      </c>
      <c r="E38" s="60" t="s">
        <v>131</v>
      </c>
      <c r="F38" s="60" t="s">
        <v>134</v>
      </c>
      <c r="G38" s="61" t="s">
        <v>136</v>
      </c>
      <c r="H38" s="59" t="s">
        <v>130</v>
      </c>
      <c r="I38" s="62">
        <v>45420</v>
      </c>
      <c r="J38" s="64">
        <v>6</v>
      </c>
      <c r="K38" s="63">
        <f t="shared" si="0"/>
        <v>0</v>
      </c>
      <c r="L38" s="59"/>
      <c r="M38" s="64">
        <v>2</v>
      </c>
    </row>
    <row r="39" spans="1:13" ht="21.95" customHeight="1" x14ac:dyDescent="0.55000000000000004">
      <c r="A39" s="59">
        <v>33</v>
      </c>
      <c r="B39" s="107" t="s">
        <v>91</v>
      </c>
      <c r="C39" s="114" t="s">
        <v>118</v>
      </c>
      <c r="D39" s="65" t="s">
        <v>51</v>
      </c>
      <c r="E39" s="60" t="s">
        <v>132</v>
      </c>
      <c r="F39" s="60" t="s">
        <v>133</v>
      </c>
      <c r="G39" s="61" t="s">
        <v>135</v>
      </c>
      <c r="H39" s="59" t="s">
        <v>130</v>
      </c>
      <c r="I39" s="62" t="s">
        <v>137</v>
      </c>
      <c r="J39" s="64">
        <v>4</v>
      </c>
      <c r="K39" s="63">
        <f t="shared" ref="K39:K63" si="2">-L40</f>
        <v>0</v>
      </c>
      <c r="L39" s="59"/>
      <c r="M39" s="64">
        <v>2</v>
      </c>
    </row>
    <row r="40" spans="1:13" ht="21.95" customHeight="1" x14ac:dyDescent="0.55000000000000004">
      <c r="A40" s="59">
        <v>34</v>
      </c>
      <c r="B40" s="107" t="s">
        <v>91</v>
      </c>
      <c r="C40" s="114" t="s">
        <v>118</v>
      </c>
      <c r="D40" s="65" t="s">
        <v>51</v>
      </c>
      <c r="E40" s="60" t="s">
        <v>131</v>
      </c>
      <c r="F40" s="60" t="s">
        <v>134</v>
      </c>
      <c r="G40" s="61" t="s">
        <v>136</v>
      </c>
      <c r="H40" s="59" t="s">
        <v>130</v>
      </c>
      <c r="I40" s="62">
        <v>45420</v>
      </c>
      <c r="J40" s="64">
        <v>6</v>
      </c>
      <c r="K40" s="63">
        <f t="shared" si="2"/>
        <v>0</v>
      </c>
      <c r="L40" s="59"/>
      <c r="M40" s="64">
        <v>2</v>
      </c>
    </row>
    <row r="41" spans="1:13" ht="21.95" customHeight="1" x14ac:dyDescent="0.55000000000000004">
      <c r="A41" s="59">
        <v>35</v>
      </c>
      <c r="B41" s="107" t="s">
        <v>92</v>
      </c>
      <c r="C41" s="114" t="s">
        <v>125</v>
      </c>
      <c r="D41" s="65" t="s">
        <v>51</v>
      </c>
      <c r="E41" s="60" t="s">
        <v>132</v>
      </c>
      <c r="F41" s="60" t="s">
        <v>133</v>
      </c>
      <c r="G41" s="61" t="s">
        <v>135</v>
      </c>
      <c r="H41" s="59" t="s">
        <v>130</v>
      </c>
      <c r="I41" s="62" t="s">
        <v>137</v>
      </c>
      <c r="J41" s="64">
        <v>4</v>
      </c>
      <c r="K41" s="63">
        <f t="shared" si="2"/>
        <v>0</v>
      </c>
      <c r="L41" s="59"/>
      <c r="M41" s="64">
        <v>2</v>
      </c>
    </row>
    <row r="42" spans="1:13" ht="21.95" customHeight="1" x14ac:dyDescent="0.55000000000000004">
      <c r="A42" s="59">
        <v>36</v>
      </c>
      <c r="B42" s="107" t="s">
        <v>92</v>
      </c>
      <c r="C42" s="114" t="s">
        <v>125</v>
      </c>
      <c r="D42" s="65" t="s">
        <v>51</v>
      </c>
      <c r="E42" s="60" t="s">
        <v>131</v>
      </c>
      <c r="F42" s="60" t="s">
        <v>134</v>
      </c>
      <c r="G42" s="61" t="s">
        <v>136</v>
      </c>
      <c r="H42" s="59" t="s">
        <v>130</v>
      </c>
      <c r="I42" s="62">
        <v>45420</v>
      </c>
      <c r="J42" s="64">
        <v>6</v>
      </c>
      <c r="K42" s="63">
        <f t="shared" si="2"/>
        <v>0</v>
      </c>
      <c r="L42" s="59"/>
      <c r="M42" s="64">
        <v>2</v>
      </c>
    </row>
    <row r="43" spans="1:13" ht="21.95" customHeight="1" x14ac:dyDescent="0.55000000000000004">
      <c r="A43" s="59">
        <v>37</v>
      </c>
      <c r="B43" s="107" t="s">
        <v>93</v>
      </c>
      <c r="C43" s="114" t="s">
        <v>118</v>
      </c>
      <c r="D43" s="65" t="s">
        <v>51</v>
      </c>
      <c r="E43" s="60" t="s">
        <v>132</v>
      </c>
      <c r="F43" s="60" t="s">
        <v>133</v>
      </c>
      <c r="G43" s="61" t="s">
        <v>135</v>
      </c>
      <c r="H43" s="59" t="s">
        <v>130</v>
      </c>
      <c r="I43" s="62" t="s">
        <v>137</v>
      </c>
      <c r="J43" s="64">
        <v>4</v>
      </c>
      <c r="K43" s="63">
        <f t="shared" si="2"/>
        <v>0</v>
      </c>
      <c r="L43" s="59"/>
      <c r="M43" s="64">
        <v>2</v>
      </c>
    </row>
    <row r="44" spans="1:13" ht="21.95" customHeight="1" x14ac:dyDescent="0.55000000000000004">
      <c r="A44" s="59">
        <v>38</v>
      </c>
      <c r="B44" s="107" t="s">
        <v>93</v>
      </c>
      <c r="C44" s="114" t="s">
        <v>118</v>
      </c>
      <c r="D44" s="65" t="s">
        <v>51</v>
      </c>
      <c r="E44" s="60" t="s">
        <v>131</v>
      </c>
      <c r="F44" s="60" t="s">
        <v>134</v>
      </c>
      <c r="G44" s="61" t="s">
        <v>136</v>
      </c>
      <c r="H44" s="59" t="s">
        <v>130</v>
      </c>
      <c r="I44" s="62">
        <v>45420</v>
      </c>
      <c r="J44" s="64">
        <v>6</v>
      </c>
      <c r="K44" s="63">
        <f t="shared" si="2"/>
        <v>0</v>
      </c>
      <c r="L44" s="59"/>
      <c r="M44" s="64">
        <v>2</v>
      </c>
    </row>
    <row r="45" spans="1:13" ht="21.95" customHeight="1" x14ac:dyDescent="0.55000000000000004">
      <c r="A45" s="59">
        <v>39</v>
      </c>
      <c r="B45" s="107" t="s">
        <v>94</v>
      </c>
      <c r="C45" s="114" t="s">
        <v>66</v>
      </c>
      <c r="D45" s="65" t="s">
        <v>51</v>
      </c>
      <c r="E45" s="60" t="s">
        <v>132</v>
      </c>
      <c r="F45" s="60" t="s">
        <v>133</v>
      </c>
      <c r="G45" s="61" t="s">
        <v>135</v>
      </c>
      <c r="H45" s="59" t="s">
        <v>130</v>
      </c>
      <c r="I45" s="62" t="s">
        <v>137</v>
      </c>
      <c r="J45" s="64">
        <v>4</v>
      </c>
      <c r="K45" s="63">
        <f t="shared" si="2"/>
        <v>0</v>
      </c>
      <c r="L45" s="59"/>
      <c r="M45" s="64">
        <v>2</v>
      </c>
    </row>
    <row r="46" spans="1:13" ht="21.95" customHeight="1" x14ac:dyDescent="0.55000000000000004">
      <c r="A46" s="59">
        <v>40</v>
      </c>
      <c r="B46" s="107" t="s">
        <v>94</v>
      </c>
      <c r="C46" s="114" t="s">
        <v>66</v>
      </c>
      <c r="D46" s="65" t="s">
        <v>51</v>
      </c>
      <c r="E46" s="60" t="s">
        <v>131</v>
      </c>
      <c r="F46" s="60" t="s">
        <v>134</v>
      </c>
      <c r="G46" s="61" t="s">
        <v>136</v>
      </c>
      <c r="H46" s="59" t="s">
        <v>130</v>
      </c>
      <c r="I46" s="62">
        <v>45420</v>
      </c>
      <c r="J46" s="64">
        <v>6</v>
      </c>
      <c r="K46" s="63">
        <f t="shared" si="2"/>
        <v>0</v>
      </c>
      <c r="L46" s="59"/>
      <c r="M46" s="64">
        <v>2</v>
      </c>
    </row>
    <row r="47" spans="1:13" ht="21.95" customHeight="1" x14ac:dyDescent="0.55000000000000004">
      <c r="A47" s="59">
        <v>41</v>
      </c>
      <c r="B47" s="107" t="s">
        <v>95</v>
      </c>
      <c r="C47" s="114" t="s">
        <v>118</v>
      </c>
      <c r="D47" s="65" t="s">
        <v>51</v>
      </c>
      <c r="E47" s="60" t="s">
        <v>132</v>
      </c>
      <c r="F47" s="60" t="s">
        <v>133</v>
      </c>
      <c r="G47" s="61" t="s">
        <v>135</v>
      </c>
      <c r="H47" s="59" t="s">
        <v>130</v>
      </c>
      <c r="I47" s="62" t="s">
        <v>137</v>
      </c>
      <c r="J47" s="64">
        <v>4</v>
      </c>
      <c r="K47" s="63">
        <f t="shared" si="2"/>
        <v>0</v>
      </c>
      <c r="L47" s="59"/>
      <c r="M47" s="64">
        <v>2</v>
      </c>
    </row>
    <row r="48" spans="1:13" ht="21.95" customHeight="1" x14ac:dyDescent="0.55000000000000004">
      <c r="A48" s="59">
        <v>42</v>
      </c>
      <c r="B48" s="107" t="s">
        <v>95</v>
      </c>
      <c r="C48" s="114" t="s">
        <v>118</v>
      </c>
      <c r="D48" s="65" t="s">
        <v>51</v>
      </c>
      <c r="E48" s="60" t="s">
        <v>131</v>
      </c>
      <c r="F48" s="60" t="s">
        <v>134</v>
      </c>
      <c r="G48" s="61" t="s">
        <v>136</v>
      </c>
      <c r="H48" s="59" t="s">
        <v>130</v>
      </c>
      <c r="I48" s="62">
        <v>45420</v>
      </c>
      <c r="J48" s="64">
        <v>6</v>
      </c>
      <c r="K48" s="63">
        <f>-L51</f>
        <v>0</v>
      </c>
      <c r="L48" s="59"/>
      <c r="M48" s="64">
        <v>2</v>
      </c>
    </row>
    <row r="49" spans="1:13" ht="21.95" customHeight="1" x14ac:dyDescent="0.55000000000000004">
      <c r="A49" s="59">
        <v>43</v>
      </c>
      <c r="B49" s="107" t="s">
        <v>139</v>
      </c>
      <c r="C49" s="114" t="s">
        <v>66</v>
      </c>
      <c r="D49" s="65" t="s">
        <v>51</v>
      </c>
      <c r="E49" s="60" t="s">
        <v>132</v>
      </c>
      <c r="F49" s="60" t="s">
        <v>133</v>
      </c>
      <c r="G49" s="61" t="s">
        <v>135</v>
      </c>
      <c r="H49" s="59" t="s">
        <v>130</v>
      </c>
      <c r="I49" s="62" t="s">
        <v>137</v>
      </c>
      <c r="J49" s="64">
        <v>4</v>
      </c>
      <c r="K49" s="63"/>
      <c r="L49" s="59"/>
      <c r="M49" s="64">
        <v>2</v>
      </c>
    </row>
    <row r="50" spans="1:13" ht="21.95" customHeight="1" x14ac:dyDescent="0.55000000000000004">
      <c r="A50" s="59">
        <v>44</v>
      </c>
      <c r="B50" s="107" t="s">
        <v>139</v>
      </c>
      <c r="C50" s="114" t="s">
        <v>66</v>
      </c>
      <c r="D50" s="65" t="s">
        <v>51</v>
      </c>
      <c r="E50" s="60" t="s">
        <v>131</v>
      </c>
      <c r="F50" s="60" t="s">
        <v>134</v>
      </c>
      <c r="G50" s="61" t="s">
        <v>136</v>
      </c>
      <c r="H50" s="59" t="s">
        <v>130</v>
      </c>
      <c r="I50" s="62">
        <v>45420</v>
      </c>
      <c r="J50" s="64">
        <v>6</v>
      </c>
      <c r="K50" s="63"/>
      <c r="L50" s="59"/>
      <c r="M50" s="64">
        <v>2</v>
      </c>
    </row>
    <row r="51" spans="1:13" ht="21.95" customHeight="1" x14ac:dyDescent="0.55000000000000004">
      <c r="A51" s="59">
        <v>45</v>
      </c>
      <c r="B51" s="107" t="s">
        <v>97</v>
      </c>
      <c r="C51" s="114" t="s">
        <v>118</v>
      </c>
      <c r="D51" s="65" t="s">
        <v>51</v>
      </c>
      <c r="E51" s="60" t="s">
        <v>132</v>
      </c>
      <c r="F51" s="60" t="s">
        <v>133</v>
      </c>
      <c r="G51" s="61" t="s">
        <v>135</v>
      </c>
      <c r="H51" s="59" t="s">
        <v>130</v>
      </c>
      <c r="I51" s="62" t="s">
        <v>137</v>
      </c>
      <c r="J51" s="64">
        <v>4</v>
      </c>
      <c r="K51" s="63">
        <f t="shared" si="2"/>
        <v>0</v>
      </c>
      <c r="L51" s="59"/>
      <c r="M51" s="64">
        <v>2</v>
      </c>
    </row>
    <row r="52" spans="1:13" ht="21.95" customHeight="1" x14ac:dyDescent="0.55000000000000004">
      <c r="A52" s="59">
        <v>46</v>
      </c>
      <c r="B52" s="107" t="s">
        <v>97</v>
      </c>
      <c r="C52" s="114" t="s">
        <v>118</v>
      </c>
      <c r="D52" s="65" t="s">
        <v>51</v>
      </c>
      <c r="E52" s="60" t="s">
        <v>131</v>
      </c>
      <c r="F52" s="60" t="s">
        <v>134</v>
      </c>
      <c r="G52" s="61" t="s">
        <v>136</v>
      </c>
      <c r="H52" s="59" t="s">
        <v>130</v>
      </c>
      <c r="I52" s="62">
        <v>45420</v>
      </c>
      <c r="J52" s="64">
        <v>6</v>
      </c>
      <c r="K52" s="63">
        <f t="shared" si="2"/>
        <v>0</v>
      </c>
      <c r="L52" s="59"/>
      <c r="M52" s="64">
        <v>2</v>
      </c>
    </row>
    <row r="53" spans="1:13" ht="21.95" customHeight="1" x14ac:dyDescent="0.55000000000000004">
      <c r="A53" s="59">
        <v>47</v>
      </c>
      <c r="B53" s="107" t="s">
        <v>98</v>
      </c>
      <c r="C53" s="114" t="s">
        <v>124</v>
      </c>
      <c r="D53" s="65" t="s">
        <v>51</v>
      </c>
      <c r="E53" s="60" t="s">
        <v>132</v>
      </c>
      <c r="F53" s="60" t="s">
        <v>133</v>
      </c>
      <c r="G53" s="61" t="s">
        <v>135</v>
      </c>
      <c r="H53" s="59" t="s">
        <v>130</v>
      </c>
      <c r="I53" s="62" t="s">
        <v>137</v>
      </c>
      <c r="J53" s="64">
        <v>4</v>
      </c>
      <c r="K53" s="63">
        <f t="shared" si="2"/>
        <v>0</v>
      </c>
      <c r="L53" s="59"/>
      <c r="M53" s="64">
        <v>2</v>
      </c>
    </row>
    <row r="54" spans="1:13" ht="21.95" customHeight="1" x14ac:dyDescent="0.55000000000000004">
      <c r="A54" s="59">
        <v>48</v>
      </c>
      <c r="B54" s="107" t="s">
        <v>98</v>
      </c>
      <c r="C54" s="114" t="s">
        <v>124</v>
      </c>
      <c r="D54" s="65" t="s">
        <v>51</v>
      </c>
      <c r="E54" s="60" t="s">
        <v>131</v>
      </c>
      <c r="F54" s="60" t="s">
        <v>134</v>
      </c>
      <c r="G54" s="61" t="s">
        <v>136</v>
      </c>
      <c r="H54" s="59" t="s">
        <v>130</v>
      </c>
      <c r="I54" s="62">
        <v>45420</v>
      </c>
      <c r="J54" s="64">
        <v>6</v>
      </c>
      <c r="K54" s="63">
        <f t="shared" si="2"/>
        <v>0</v>
      </c>
      <c r="L54" s="59"/>
      <c r="M54" s="64">
        <v>2</v>
      </c>
    </row>
    <row r="55" spans="1:13" ht="21.95" customHeight="1" x14ac:dyDescent="0.55000000000000004">
      <c r="A55" s="59">
        <v>49</v>
      </c>
      <c r="B55" s="107" t="s">
        <v>99</v>
      </c>
      <c r="C55" s="114" t="s">
        <v>122</v>
      </c>
      <c r="D55" s="65" t="s">
        <v>51</v>
      </c>
      <c r="E55" s="60" t="s">
        <v>132</v>
      </c>
      <c r="F55" s="60" t="s">
        <v>133</v>
      </c>
      <c r="G55" s="61" t="s">
        <v>135</v>
      </c>
      <c r="H55" s="59" t="s">
        <v>130</v>
      </c>
      <c r="I55" s="62" t="s">
        <v>137</v>
      </c>
      <c r="J55" s="64">
        <v>4</v>
      </c>
      <c r="K55" s="63">
        <f t="shared" si="2"/>
        <v>0</v>
      </c>
      <c r="L55" s="59"/>
      <c r="M55" s="64">
        <v>2</v>
      </c>
    </row>
    <row r="56" spans="1:13" ht="21.95" customHeight="1" x14ac:dyDescent="0.55000000000000004">
      <c r="A56" s="59">
        <v>50</v>
      </c>
      <c r="B56" s="107" t="s">
        <v>99</v>
      </c>
      <c r="C56" s="114" t="s">
        <v>122</v>
      </c>
      <c r="D56" s="65" t="s">
        <v>51</v>
      </c>
      <c r="E56" s="60" t="s">
        <v>131</v>
      </c>
      <c r="F56" s="60" t="s">
        <v>134</v>
      </c>
      <c r="G56" s="61" t="s">
        <v>136</v>
      </c>
      <c r="H56" s="59" t="s">
        <v>130</v>
      </c>
      <c r="I56" s="62">
        <v>45420</v>
      </c>
      <c r="J56" s="64">
        <v>6</v>
      </c>
      <c r="K56" s="63">
        <f>-L59</f>
        <v>0</v>
      </c>
      <c r="L56" s="59"/>
      <c r="M56" s="64">
        <v>2</v>
      </c>
    </row>
    <row r="57" spans="1:13" ht="21.95" customHeight="1" x14ac:dyDescent="0.55000000000000004">
      <c r="A57" s="59">
        <v>51</v>
      </c>
      <c r="B57" s="107" t="s">
        <v>142</v>
      </c>
      <c r="C57" s="114" t="s">
        <v>118</v>
      </c>
      <c r="D57" s="65" t="s">
        <v>51</v>
      </c>
      <c r="E57" s="60" t="s">
        <v>132</v>
      </c>
      <c r="F57" s="60" t="s">
        <v>133</v>
      </c>
      <c r="G57" s="61" t="s">
        <v>135</v>
      </c>
      <c r="H57" s="59" t="s">
        <v>130</v>
      </c>
      <c r="I57" s="62" t="s">
        <v>137</v>
      </c>
      <c r="J57" s="64">
        <v>4</v>
      </c>
      <c r="K57" s="63">
        <f t="shared" ref="K57" si="3">-L58</f>
        <v>0</v>
      </c>
      <c r="L57" s="59"/>
      <c r="M57" s="64">
        <v>2</v>
      </c>
    </row>
    <row r="58" spans="1:13" ht="21.95" customHeight="1" x14ac:dyDescent="0.55000000000000004">
      <c r="A58" s="59">
        <v>52</v>
      </c>
      <c r="B58" s="107" t="s">
        <v>142</v>
      </c>
      <c r="C58" s="114" t="s">
        <v>118</v>
      </c>
      <c r="D58" s="65" t="s">
        <v>51</v>
      </c>
      <c r="E58" s="60" t="s">
        <v>131</v>
      </c>
      <c r="F58" s="60" t="s">
        <v>134</v>
      </c>
      <c r="G58" s="61" t="s">
        <v>136</v>
      </c>
      <c r="H58" s="59" t="s">
        <v>130</v>
      </c>
      <c r="I58" s="62">
        <v>45420</v>
      </c>
      <c r="J58" s="64">
        <v>6</v>
      </c>
      <c r="K58" s="63">
        <f>-L61</f>
        <v>0</v>
      </c>
      <c r="L58" s="59"/>
      <c r="M58" s="64">
        <v>2</v>
      </c>
    </row>
    <row r="59" spans="1:13" ht="21.95" customHeight="1" x14ac:dyDescent="0.55000000000000004">
      <c r="A59" s="59">
        <v>53</v>
      </c>
      <c r="B59" s="107" t="s">
        <v>100</v>
      </c>
      <c r="C59" s="114" t="s">
        <v>124</v>
      </c>
      <c r="D59" s="65" t="s">
        <v>51</v>
      </c>
      <c r="E59" s="60" t="s">
        <v>132</v>
      </c>
      <c r="F59" s="60" t="s">
        <v>133</v>
      </c>
      <c r="G59" s="61" t="s">
        <v>135</v>
      </c>
      <c r="H59" s="59" t="s">
        <v>130</v>
      </c>
      <c r="I59" s="62" t="s">
        <v>137</v>
      </c>
      <c r="J59" s="64">
        <v>4</v>
      </c>
      <c r="K59" s="63">
        <f t="shared" si="2"/>
        <v>0</v>
      </c>
      <c r="L59" s="59"/>
      <c r="M59" s="64">
        <v>2</v>
      </c>
    </row>
    <row r="60" spans="1:13" ht="21.95" customHeight="1" x14ac:dyDescent="0.55000000000000004">
      <c r="A60" s="59">
        <v>54</v>
      </c>
      <c r="B60" s="107" t="s">
        <v>100</v>
      </c>
      <c r="C60" s="114" t="s">
        <v>124</v>
      </c>
      <c r="D60" s="65" t="s">
        <v>51</v>
      </c>
      <c r="E60" s="60" t="s">
        <v>131</v>
      </c>
      <c r="F60" s="60" t="s">
        <v>134</v>
      </c>
      <c r="G60" s="61" t="s">
        <v>136</v>
      </c>
      <c r="H60" s="59" t="s">
        <v>130</v>
      </c>
      <c r="I60" s="62">
        <v>45420</v>
      </c>
      <c r="J60" s="64">
        <v>6</v>
      </c>
      <c r="K60" s="63">
        <f t="shared" si="2"/>
        <v>0</v>
      </c>
      <c r="L60" s="59"/>
      <c r="M60" s="64">
        <v>2</v>
      </c>
    </row>
    <row r="61" spans="1:13" ht="21.95" customHeight="1" x14ac:dyDescent="0.55000000000000004">
      <c r="A61" s="59">
        <v>55</v>
      </c>
      <c r="B61" s="109" t="s">
        <v>101</v>
      </c>
      <c r="C61" s="114" t="s">
        <v>66</v>
      </c>
      <c r="D61" s="65" t="s">
        <v>51</v>
      </c>
      <c r="E61" s="60" t="s">
        <v>132</v>
      </c>
      <c r="F61" s="60" t="s">
        <v>133</v>
      </c>
      <c r="G61" s="61" t="s">
        <v>135</v>
      </c>
      <c r="H61" s="59" t="s">
        <v>130</v>
      </c>
      <c r="I61" s="62" t="s">
        <v>137</v>
      </c>
      <c r="J61" s="64">
        <v>4</v>
      </c>
      <c r="K61" s="63">
        <f t="shared" si="2"/>
        <v>0</v>
      </c>
      <c r="L61" s="59"/>
      <c r="M61" s="64">
        <v>2</v>
      </c>
    </row>
    <row r="62" spans="1:13" ht="21.95" customHeight="1" x14ac:dyDescent="0.55000000000000004">
      <c r="A62" s="59">
        <v>56</v>
      </c>
      <c r="B62" s="109" t="s">
        <v>101</v>
      </c>
      <c r="C62" s="114" t="s">
        <v>66</v>
      </c>
      <c r="D62" s="65" t="s">
        <v>51</v>
      </c>
      <c r="E62" s="60" t="s">
        <v>131</v>
      </c>
      <c r="F62" s="60" t="s">
        <v>134</v>
      </c>
      <c r="G62" s="61" t="s">
        <v>136</v>
      </c>
      <c r="H62" s="59" t="s">
        <v>130</v>
      </c>
      <c r="I62" s="62">
        <v>45420</v>
      </c>
      <c r="J62" s="64">
        <v>6</v>
      </c>
      <c r="K62" s="63">
        <f t="shared" si="2"/>
        <v>0</v>
      </c>
      <c r="L62" s="59"/>
      <c r="M62" s="64">
        <v>2</v>
      </c>
    </row>
    <row r="63" spans="1:13" ht="21.95" customHeight="1" x14ac:dyDescent="0.55000000000000004">
      <c r="A63" s="59">
        <v>57</v>
      </c>
      <c r="B63" s="107" t="s">
        <v>102</v>
      </c>
      <c r="C63" s="114" t="s">
        <v>66</v>
      </c>
      <c r="D63" s="65" t="s">
        <v>51</v>
      </c>
      <c r="E63" s="60" t="s">
        <v>132</v>
      </c>
      <c r="F63" s="60" t="s">
        <v>133</v>
      </c>
      <c r="G63" s="61" t="s">
        <v>135</v>
      </c>
      <c r="H63" s="59" t="s">
        <v>130</v>
      </c>
      <c r="I63" s="62" t="s">
        <v>137</v>
      </c>
      <c r="J63" s="64">
        <v>4</v>
      </c>
      <c r="K63" s="63">
        <f t="shared" si="2"/>
        <v>0</v>
      </c>
      <c r="L63" s="59"/>
      <c r="M63" s="64">
        <v>2</v>
      </c>
    </row>
    <row r="64" spans="1:13" ht="21.95" customHeight="1" x14ac:dyDescent="0.55000000000000004">
      <c r="A64" s="59">
        <v>58</v>
      </c>
      <c r="B64" s="107" t="s">
        <v>102</v>
      </c>
      <c r="C64" s="114" t="s">
        <v>66</v>
      </c>
      <c r="D64" s="65" t="s">
        <v>51</v>
      </c>
      <c r="E64" s="60" t="s">
        <v>131</v>
      </c>
      <c r="F64" s="60" t="s">
        <v>134</v>
      </c>
      <c r="G64" s="61" t="s">
        <v>136</v>
      </c>
      <c r="H64" s="59" t="s">
        <v>130</v>
      </c>
      <c r="I64" s="62">
        <v>45420</v>
      </c>
      <c r="J64" s="64">
        <v>6</v>
      </c>
      <c r="K64" s="63">
        <f>-L67</f>
        <v>0</v>
      </c>
      <c r="L64" s="59"/>
      <c r="M64" s="64">
        <v>2</v>
      </c>
    </row>
    <row r="65" spans="1:13" ht="21.95" customHeight="1" x14ac:dyDescent="0.55000000000000004">
      <c r="A65" s="59">
        <v>59</v>
      </c>
      <c r="B65" s="107" t="s">
        <v>140</v>
      </c>
      <c r="C65" s="114" t="s">
        <v>141</v>
      </c>
      <c r="D65" s="65" t="s">
        <v>67</v>
      </c>
      <c r="E65" s="60" t="s">
        <v>132</v>
      </c>
      <c r="F65" s="60" t="s">
        <v>133</v>
      </c>
      <c r="G65" s="61" t="s">
        <v>135</v>
      </c>
      <c r="H65" s="59" t="s">
        <v>130</v>
      </c>
      <c r="I65" s="62" t="s">
        <v>137</v>
      </c>
      <c r="J65" s="64">
        <v>4</v>
      </c>
      <c r="K65" s="63"/>
      <c r="L65" s="59"/>
      <c r="M65" s="64">
        <v>2</v>
      </c>
    </row>
    <row r="66" spans="1:13" ht="21.95" customHeight="1" x14ac:dyDescent="0.55000000000000004">
      <c r="A66" s="59">
        <v>60</v>
      </c>
      <c r="B66" s="107" t="s">
        <v>140</v>
      </c>
      <c r="C66" s="114" t="s">
        <v>141</v>
      </c>
      <c r="D66" s="65" t="s">
        <v>67</v>
      </c>
      <c r="E66" s="60" t="s">
        <v>131</v>
      </c>
      <c r="F66" s="60" t="s">
        <v>134</v>
      </c>
      <c r="G66" s="61" t="s">
        <v>136</v>
      </c>
      <c r="H66" s="59" t="s">
        <v>130</v>
      </c>
      <c r="I66" s="62">
        <v>45420</v>
      </c>
      <c r="J66" s="64">
        <v>6</v>
      </c>
      <c r="K66" s="63"/>
      <c r="L66" s="59"/>
      <c r="M66" s="64">
        <v>2</v>
      </c>
    </row>
    <row r="67" spans="1:13" ht="21.95" customHeight="1" x14ac:dyDescent="0.2">
      <c r="A67" s="59">
        <v>61</v>
      </c>
      <c r="B67" s="110" t="s">
        <v>144</v>
      </c>
      <c r="C67" s="115" t="s">
        <v>126</v>
      </c>
      <c r="D67" s="65" t="s">
        <v>67</v>
      </c>
      <c r="E67" s="60" t="s">
        <v>132</v>
      </c>
      <c r="F67" s="60" t="s">
        <v>133</v>
      </c>
      <c r="G67" s="61" t="s">
        <v>135</v>
      </c>
      <c r="H67" s="59" t="s">
        <v>130</v>
      </c>
      <c r="I67" s="62" t="s">
        <v>137</v>
      </c>
      <c r="J67" s="64">
        <v>4</v>
      </c>
      <c r="K67" s="63">
        <f t="shared" ref="K67:K100" si="4">-L68</f>
        <v>0</v>
      </c>
      <c r="L67" s="59"/>
      <c r="M67" s="64">
        <v>2</v>
      </c>
    </row>
    <row r="68" spans="1:13" ht="21.95" customHeight="1" x14ac:dyDescent="0.2">
      <c r="A68" s="59">
        <v>62</v>
      </c>
      <c r="B68" s="110" t="s">
        <v>144</v>
      </c>
      <c r="C68" s="115" t="s">
        <v>126</v>
      </c>
      <c r="D68" s="65" t="s">
        <v>67</v>
      </c>
      <c r="E68" s="60" t="s">
        <v>131</v>
      </c>
      <c r="F68" s="60" t="s">
        <v>134</v>
      </c>
      <c r="G68" s="61" t="s">
        <v>136</v>
      </c>
      <c r="H68" s="59" t="s">
        <v>130</v>
      </c>
      <c r="I68" s="62">
        <v>45420</v>
      </c>
      <c r="J68" s="64">
        <v>6</v>
      </c>
      <c r="K68" s="63">
        <f t="shared" si="4"/>
        <v>0</v>
      </c>
      <c r="L68" s="59"/>
      <c r="M68" s="64">
        <v>2</v>
      </c>
    </row>
    <row r="69" spans="1:13" ht="21.95" customHeight="1" x14ac:dyDescent="0.2">
      <c r="A69" s="59">
        <v>63</v>
      </c>
      <c r="B69" s="110" t="s">
        <v>103</v>
      </c>
      <c r="C69" s="115" t="s">
        <v>127</v>
      </c>
      <c r="D69" s="65" t="s">
        <v>67</v>
      </c>
      <c r="E69" s="60" t="s">
        <v>132</v>
      </c>
      <c r="F69" s="60" t="s">
        <v>133</v>
      </c>
      <c r="G69" s="61" t="s">
        <v>135</v>
      </c>
      <c r="H69" s="59" t="s">
        <v>130</v>
      </c>
      <c r="I69" s="62" t="s">
        <v>137</v>
      </c>
      <c r="J69" s="64">
        <v>4</v>
      </c>
      <c r="K69" s="63">
        <f t="shared" si="4"/>
        <v>0</v>
      </c>
      <c r="L69" s="59"/>
      <c r="M69" s="64">
        <v>2</v>
      </c>
    </row>
    <row r="70" spans="1:13" ht="21.95" customHeight="1" x14ac:dyDescent="0.2">
      <c r="A70" s="59">
        <v>64</v>
      </c>
      <c r="B70" s="110" t="s">
        <v>103</v>
      </c>
      <c r="C70" s="115" t="s">
        <v>127</v>
      </c>
      <c r="D70" s="122" t="s">
        <v>67</v>
      </c>
      <c r="E70" s="60" t="s">
        <v>131</v>
      </c>
      <c r="F70" s="60" t="s">
        <v>134</v>
      </c>
      <c r="G70" s="61" t="s">
        <v>136</v>
      </c>
      <c r="H70" s="59" t="s">
        <v>130</v>
      </c>
      <c r="I70" s="62">
        <v>45420</v>
      </c>
      <c r="J70" s="64">
        <v>6</v>
      </c>
      <c r="K70" s="63">
        <f t="shared" si="4"/>
        <v>0</v>
      </c>
      <c r="L70" s="59"/>
      <c r="M70" s="64">
        <v>2</v>
      </c>
    </row>
    <row r="71" spans="1:13" ht="21.95" customHeight="1" x14ac:dyDescent="0.2">
      <c r="A71" s="59">
        <v>65</v>
      </c>
      <c r="B71" s="110" t="s">
        <v>104</v>
      </c>
      <c r="C71" s="115" t="s">
        <v>128</v>
      </c>
      <c r="D71" s="122" t="s">
        <v>67</v>
      </c>
      <c r="E71" s="60" t="s">
        <v>132</v>
      </c>
      <c r="F71" s="60" t="s">
        <v>133</v>
      </c>
      <c r="G71" s="61" t="s">
        <v>135</v>
      </c>
      <c r="H71" s="59" t="s">
        <v>130</v>
      </c>
      <c r="I71" s="62" t="s">
        <v>137</v>
      </c>
      <c r="J71" s="64">
        <v>4</v>
      </c>
      <c r="K71" s="63">
        <f t="shared" si="4"/>
        <v>0</v>
      </c>
      <c r="L71" s="59"/>
      <c r="M71" s="64">
        <v>2</v>
      </c>
    </row>
    <row r="72" spans="1:13" ht="21.95" customHeight="1" x14ac:dyDescent="0.2">
      <c r="A72" s="59">
        <v>66</v>
      </c>
      <c r="B72" s="110" t="s">
        <v>104</v>
      </c>
      <c r="C72" s="115" t="s">
        <v>128</v>
      </c>
      <c r="D72" s="122" t="s">
        <v>67</v>
      </c>
      <c r="E72" s="60" t="s">
        <v>131</v>
      </c>
      <c r="F72" s="60" t="s">
        <v>134</v>
      </c>
      <c r="G72" s="61" t="s">
        <v>136</v>
      </c>
      <c r="H72" s="59" t="s">
        <v>130</v>
      </c>
      <c r="I72" s="62">
        <v>45420</v>
      </c>
      <c r="J72" s="64">
        <v>6</v>
      </c>
      <c r="K72" s="63">
        <f t="shared" si="4"/>
        <v>0</v>
      </c>
      <c r="L72" s="59"/>
      <c r="M72" s="64">
        <v>2</v>
      </c>
    </row>
    <row r="73" spans="1:13" ht="21.95" customHeight="1" x14ac:dyDescent="0.2">
      <c r="A73" s="59">
        <v>67</v>
      </c>
      <c r="B73" s="119" t="s">
        <v>105</v>
      </c>
      <c r="C73" s="119" t="s">
        <v>126</v>
      </c>
      <c r="D73" s="122" t="s">
        <v>67</v>
      </c>
      <c r="E73" s="60" t="s">
        <v>132</v>
      </c>
      <c r="F73" s="60" t="s">
        <v>133</v>
      </c>
      <c r="G73" s="61" t="s">
        <v>135</v>
      </c>
      <c r="H73" s="59" t="s">
        <v>130</v>
      </c>
      <c r="I73" s="62" t="s">
        <v>137</v>
      </c>
      <c r="J73" s="64">
        <v>4</v>
      </c>
      <c r="K73" s="63">
        <f t="shared" si="4"/>
        <v>0</v>
      </c>
      <c r="L73" s="59"/>
      <c r="M73" s="64">
        <v>2</v>
      </c>
    </row>
    <row r="74" spans="1:13" ht="21.95" customHeight="1" x14ac:dyDescent="0.2">
      <c r="A74" s="59">
        <v>68</v>
      </c>
      <c r="B74" s="119" t="s">
        <v>105</v>
      </c>
      <c r="C74" s="119" t="s">
        <v>126</v>
      </c>
      <c r="D74" s="122" t="s">
        <v>67</v>
      </c>
      <c r="E74" s="60" t="s">
        <v>131</v>
      </c>
      <c r="F74" s="60" t="s">
        <v>134</v>
      </c>
      <c r="G74" s="61" t="s">
        <v>136</v>
      </c>
      <c r="H74" s="59" t="s">
        <v>130</v>
      </c>
      <c r="I74" s="62">
        <v>45420</v>
      </c>
      <c r="J74" s="64">
        <v>6</v>
      </c>
      <c r="K74" s="63">
        <f t="shared" si="4"/>
        <v>0</v>
      </c>
      <c r="L74" s="59"/>
      <c r="M74" s="64">
        <v>2</v>
      </c>
    </row>
    <row r="75" spans="1:13" ht="21.95" customHeight="1" x14ac:dyDescent="0.55000000000000004">
      <c r="A75" s="59">
        <v>69</v>
      </c>
      <c r="B75" s="120" t="s">
        <v>106</v>
      </c>
      <c r="C75" s="115" t="s">
        <v>127</v>
      </c>
      <c r="D75" s="122" t="s">
        <v>67</v>
      </c>
      <c r="E75" s="60" t="s">
        <v>132</v>
      </c>
      <c r="F75" s="60" t="s">
        <v>133</v>
      </c>
      <c r="G75" s="61" t="s">
        <v>135</v>
      </c>
      <c r="H75" s="59" t="s">
        <v>130</v>
      </c>
      <c r="I75" s="62" t="s">
        <v>137</v>
      </c>
      <c r="J75" s="64">
        <v>4</v>
      </c>
      <c r="K75" s="63">
        <f t="shared" si="4"/>
        <v>0</v>
      </c>
      <c r="L75" s="59"/>
      <c r="M75" s="64">
        <v>2</v>
      </c>
    </row>
    <row r="76" spans="1:13" ht="21.95" customHeight="1" x14ac:dyDescent="0.55000000000000004">
      <c r="A76" s="59">
        <v>70</v>
      </c>
      <c r="B76" s="111" t="s">
        <v>106</v>
      </c>
      <c r="C76" s="115" t="s">
        <v>127</v>
      </c>
      <c r="D76" s="65" t="s">
        <v>67</v>
      </c>
      <c r="E76" s="60" t="s">
        <v>131</v>
      </c>
      <c r="F76" s="60" t="s">
        <v>134</v>
      </c>
      <c r="G76" s="61" t="s">
        <v>136</v>
      </c>
      <c r="H76" s="59" t="s">
        <v>130</v>
      </c>
      <c r="I76" s="62">
        <v>45420</v>
      </c>
      <c r="J76" s="64">
        <v>6</v>
      </c>
      <c r="K76" s="63">
        <f t="shared" si="4"/>
        <v>0</v>
      </c>
      <c r="L76" s="59"/>
      <c r="M76" s="64">
        <v>2</v>
      </c>
    </row>
    <row r="77" spans="1:13" ht="21.95" customHeight="1" x14ac:dyDescent="0.2">
      <c r="A77" s="59">
        <v>71</v>
      </c>
      <c r="B77" s="112" t="s">
        <v>107</v>
      </c>
      <c r="C77" s="116" t="s">
        <v>129</v>
      </c>
      <c r="D77" s="65" t="s">
        <v>67</v>
      </c>
      <c r="E77" s="60" t="s">
        <v>132</v>
      </c>
      <c r="F77" s="60" t="s">
        <v>133</v>
      </c>
      <c r="G77" s="61" t="s">
        <v>135</v>
      </c>
      <c r="H77" s="59" t="s">
        <v>130</v>
      </c>
      <c r="I77" s="62" t="s">
        <v>137</v>
      </c>
      <c r="J77" s="64">
        <v>4</v>
      </c>
      <c r="K77" s="63">
        <f t="shared" si="4"/>
        <v>0</v>
      </c>
      <c r="L77" s="59"/>
      <c r="M77" s="64">
        <v>2</v>
      </c>
    </row>
    <row r="78" spans="1:13" ht="21.95" customHeight="1" x14ac:dyDescent="0.2">
      <c r="A78" s="59">
        <v>72</v>
      </c>
      <c r="B78" s="112" t="s">
        <v>107</v>
      </c>
      <c r="C78" s="116" t="s">
        <v>129</v>
      </c>
      <c r="D78" s="65" t="s">
        <v>67</v>
      </c>
      <c r="E78" s="60" t="s">
        <v>131</v>
      </c>
      <c r="F78" s="60" t="s">
        <v>134</v>
      </c>
      <c r="G78" s="61" t="s">
        <v>136</v>
      </c>
      <c r="H78" s="59" t="s">
        <v>130</v>
      </c>
      <c r="I78" s="62">
        <v>45420</v>
      </c>
      <c r="J78" s="64">
        <v>6</v>
      </c>
      <c r="K78" s="63">
        <f t="shared" si="4"/>
        <v>0</v>
      </c>
      <c r="L78" s="59"/>
      <c r="M78" s="64">
        <v>2</v>
      </c>
    </row>
    <row r="79" spans="1:13" ht="21.95" customHeight="1" x14ac:dyDescent="0.2">
      <c r="A79" s="59">
        <v>73</v>
      </c>
      <c r="B79" s="110" t="s">
        <v>108</v>
      </c>
      <c r="C79" s="115" t="s">
        <v>127</v>
      </c>
      <c r="D79" s="65" t="s">
        <v>67</v>
      </c>
      <c r="E79" s="60" t="s">
        <v>132</v>
      </c>
      <c r="F79" s="60" t="s">
        <v>133</v>
      </c>
      <c r="G79" s="61" t="s">
        <v>135</v>
      </c>
      <c r="H79" s="59" t="s">
        <v>130</v>
      </c>
      <c r="I79" s="62" t="s">
        <v>137</v>
      </c>
      <c r="J79" s="64">
        <v>4</v>
      </c>
      <c r="K79" s="63">
        <f t="shared" si="4"/>
        <v>0</v>
      </c>
      <c r="L79" s="59"/>
      <c r="M79" s="64">
        <v>2</v>
      </c>
    </row>
    <row r="80" spans="1:13" ht="21.95" customHeight="1" x14ac:dyDescent="0.2">
      <c r="A80" s="59">
        <v>74</v>
      </c>
      <c r="B80" s="110" t="s">
        <v>108</v>
      </c>
      <c r="C80" s="115" t="s">
        <v>127</v>
      </c>
      <c r="D80" s="65" t="s">
        <v>67</v>
      </c>
      <c r="E80" s="60" t="s">
        <v>131</v>
      </c>
      <c r="F80" s="60" t="s">
        <v>134</v>
      </c>
      <c r="G80" s="61" t="s">
        <v>136</v>
      </c>
      <c r="H80" s="59" t="s">
        <v>130</v>
      </c>
      <c r="I80" s="62">
        <v>45420</v>
      </c>
      <c r="J80" s="64">
        <v>6</v>
      </c>
      <c r="K80" s="63">
        <f t="shared" si="4"/>
        <v>0</v>
      </c>
      <c r="L80" s="59"/>
      <c r="M80" s="64">
        <v>2</v>
      </c>
    </row>
    <row r="81" spans="1:13" ht="21.95" customHeight="1" x14ac:dyDescent="0.2">
      <c r="A81" s="59">
        <v>75</v>
      </c>
      <c r="B81" s="110" t="s">
        <v>109</v>
      </c>
      <c r="C81" s="115" t="s">
        <v>127</v>
      </c>
      <c r="D81" s="65" t="s">
        <v>67</v>
      </c>
      <c r="E81" s="60" t="s">
        <v>132</v>
      </c>
      <c r="F81" s="60" t="s">
        <v>133</v>
      </c>
      <c r="G81" s="61" t="s">
        <v>135</v>
      </c>
      <c r="H81" s="59" t="s">
        <v>130</v>
      </c>
      <c r="I81" s="62" t="s">
        <v>137</v>
      </c>
      <c r="J81" s="64">
        <v>4</v>
      </c>
      <c r="K81" s="63">
        <f t="shared" si="4"/>
        <v>0</v>
      </c>
      <c r="L81" s="59"/>
      <c r="M81" s="64">
        <v>2</v>
      </c>
    </row>
    <row r="82" spans="1:13" ht="21.95" customHeight="1" x14ac:dyDescent="0.2">
      <c r="A82" s="59">
        <v>76</v>
      </c>
      <c r="B82" s="110" t="s">
        <v>109</v>
      </c>
      <c r="C82" s="115" t="s">
        <v>127</v>
      </c>
      <c r="D82" s="65" t="s">
        <v>67</v>
      </c>
      <c r="E82" s="60" t="s">
        <v>131</v>
      </c>
      <c r="F82" s="60" t="s">
        <v>134</v>
      </c>
      <c r="G82" s="61" t="s">
        <v>136</v>
      </c>
      <c r="H82" s="59" t="s">
        <v>130</v>
      </c>
      <c r="I82" s="62">
        <v>45420</v>
      </c>
      <c r="J82" s="64">
        <v>6</v>
      </c>
      <c r="K82" s="63">
        <f t="shared" si="4"/>
        <v>0</v>
      </c>
      <c r="L82" s="59"/>
      <c r="M82" s="64">
        <v>2</v>
      </c>
    </row>
    <row r="83" spans="1:13" ht="21.95" customHeight="1" x14ac:dyDescent="0.2">
      <c r="A83" s="59">
        <v>77</v>
      </c>
      <c r="B83" s="110" t="s">
        <v>110</v>
      </c>
      <c r="C83" s="115" t="s">
        <v>127</v>
      </c>
      <c r="D83" s="65" t="s">
        <v>67</v>
      </c>
      <c r="E83" s="60" t="s">
        <v>132</v>
      </c>
      <c r="F83" s="60" t="s">
        <v>133</v>
      </c>
      <c r="G83" s="61" t="s">
        <v>135</v>
      </c>
      <c r="H83" s="59" t="s">
        <v>130</v>
      </c>
      <c r="I83" s="62" t="s">
        <v>137</v>
      </c>
      <c r="J83" s="64">
        <v>4</v>
      </c>
      <c r="K83" s="63">
        <f t="shared" si="4"/>
        <v>0</v>
      </c>
      <c r="L83" s="59"/>
      <c r="M83" s="64">
        <v>2</v>
      </c>
    </row>
    <row r="84" spans="1:13" ht="21.95" customHeight="1" x14ac:dyDescent="0.2">
      <c r="A84" s="59">
        <v>78</v>
      </c>
      <c r="B84" s="110" t="s">
        <v>110</v>
      </c>
      <c r="C84" s="115" t="s">
        <v>127</v>
      </c>
      <c r="D84" s="65" t="s">
        <v>67</v>
      </c>
      <c r="E84" s="60" t="s">
        <v>131</v>
      </c>
      <c r="F84" s="60" t="s">
        <v>134</v>
      </c>
      <c r="G84" s="61" t="s">
        <v>136</v>
      </c>
      <c r="H84" s="59" t="s">
        <v>130</v>
      </c>
      <c r="I84" s="62">
        <v>45420</v>
      </c>
      <c r="J84" s="64">
        <v>6</v>
      </c>
      <c r="K84" s="63">
        <f t="shared" si="4"/>
        <v>0</v>
      </c>
      <c r="L84" s="59"/>
      <c r="M84" s="64">
        <v>2</v>
      </c>
    </row>
    <row r="85" spans="1:13" ht="21.95" customHeight="1" x14ac:dyDescent="0.2">
      <c r="A85" s="59">
        <v>79</v>
      </c>
      <c r="B85" s="110" t="s">
        <v>143</v>
      </c>
      <c r="C85" s="115" t="s">
        <v>127</v>
      </c>
      <c r="D85" s="65" t="s">
        <v>67</v>
      </c>
      <c r="E85" s="60" t="s">
        <v>132</v>
      </c>
      <c r="F85" s="60" t="s">
        <v>133</v>
      </c>
      <c r="G85" s="61" t="s">
        <v>135</v>
      </c>
      <c r="H85" s="59" t="s">
        <v>130</v>
      </c>
      <c r="I85" s="62" t="s">
        <v>137</v>
      </c>
      <c r="J85" s="64">
        <v>4</v>
      </c>
      <c r="K85" s="63">
        <f t="shared" si="4"/>
        <v>0</v>
      </c>
      <c r="L85" s="59"/>
      <c r="M85" s="64">
        <v>2</v>
      </c>
    </row>
    <row r="86" spans="1:13" ht="21.95" customHeight="1" x14ac:dyDescent="0.2">
      <c r="A86" s="59">
        <v>80</v>
      </c>
      <c r="B86" s="110" t="s">
        <v>143</v>
      </c>
      <c r="C86" s="115" t="s">
        <v>127</v>
      </c>
      <c r="D86" s="65" t="s">
        <v>67</v>
      </c>
      <c r="E86" s="60" t="s">
        <v>131</v>
      </c>
      <c r="F86" s="60" t="s">
        <v>134</v>
      </c>
      <c r="G86" s="61" t="s">
        <v>136</v>
      </c>
      <c r="H86" s="59" t="s">
        <v>130</v>
      </c>
      <c r="I86" s="62">
        <v>45420</v>
      </c>
      <c r="J86" s="64">
        <v>6</v>
      </c>
      <c r="K86" s="63">
        <f t="shared" si="4"/>
        <v>0</v>
      </c>
      <c r="L86" s="59"/>
      <c r="M86" s="64">
        <v>2</v>
      </c>
    </row>
    <row r="87" spans="1:13" ht="21.95" customHeight="1" x14ac:dyDescent="0.2">
      <c r="A87" s="59">
        <v>81</v>
      </c>
      <c r="B87" s="110" t="s">
        <v>111</v>
      </c>
      <c r="C87" s="115" t="s">
        <v>127</v>
      </c>
      <c r="D87" s="65" t="s">
        <v>67</v>
      </c>
      <c r="E87" s="60" t="s">
        <v>132</v>
      </c>
      <c r="F87" s="60" t="s">
        <v>133</v>
      </c>
      <c r="G87" s="61" t="s">
        <v>135</v>
      </c>
      <c r="H87" s="59" t="s">
        <v>130</v>
      </c>
      <c r="I87" s="62" t="s">
        <v>137</v>
      </c>
      <c r="J87" s="64">
        <v>4</v>
      </c>
      <c r="K87" s="63">
        <f t="shared" si="4"/>
        <v>0</v>
      </c>
      <c r="L87" s="59"/>
      <c r="M87" s="64">
        <v>2</v>
      </c>
    </row>
    <row r="88" spans="1:13" ht="21.95" customHeight="1" x14ac:dyDescent="0.2">
      <c r="A88" s="59">
        <v>82</v>
      </c>
      <c r="B88" s="110" t="s">
        <v>111</v>
      </c>
      <c r="C88" s="115" t="s">
        <v>127</v>
      </c>
      <c r="D88" s="65" t="s">
        <v>67</v>
      </c>
      <c r="E88" s="60" t="s">
        <v>131</v>
      </c>
      <c r="F88" s="60" t="s">
        <v>134</v>
      </c>
      <c r="G88" s="61" t="s">
        <v>136</v>
      </c>
      <c r="H88" s="59" t="s">
        <v>130</v>
      </c>
      <c r="I88" s="62">
        <v>45420</v>
      </c>
      <c r="J88" s="64">
        <v>6</v>
      </c>
      <c r="K88" s="63">
        <f t="shared" si="4"/>
        <v>0</v>
      </c>
      <c r="L88" s="59"/>
      <c r="M88" s="64">
        <v>2</v>
      </c>
    </row>
    <row r="89" spans="1:13" ht="21.95" customHeight="1" x14ac:dyDescent="0.2">
      <c r="A89" s="59">
        <v>83</v>
      </c>
      <c r="B89" s="110" t="s">
        <v>112</v>
      </c>
      <c r="C89" s="115" t="s">
        <v>127</v>
      </c>
      <c r="D89" s="65" t="s">
        <v>67</v>
      </c>
      <c r="E89" s="60" t="s">
        <v>132</v>
      </c>
      <c r="F89" s="60" t="s">
        <v>133</v>
      </c>
      <c r="G89" s="61" t="s">
        <v>135</v>
      </c>
      <c r="H89" s="59" t="s">
        <v>130</v>
      </c>
      <c r="I89" s="62" t="s">
        <v>137</v>
      </c>
      <c r="J89" s="64">
        <v>4</v>
      </c>
      <c r="K89" s="63">
        <f t="shared" si="4"/>
        <v>0</v>
      </c>
      <c r="L89" s="59"/>
      <c r="M89" s="64">
        <v>2</v>
      </c>
    </row>
    <row r="90" spans="1:13" ht="21.95" customHeight="1" x14ac:dyDescent="0.2">
      <c r="A90" s="59">
        <v>84</v>
      </c>
      <c r="B90" s="110" t="s">
        <v>112</v>
      </c>
      <c r="C90" s="115" t="s">
        <v>127</v>
      </c>
      <c r="D90" s="65" t="s">
        <v>67</v>
      </c>
      <c r="E90" s="60" t="s">
        <v>131</v>
      </c>
      <c r="F90" s="60" t="s">
        <v>134</v>
      </c>
      <c r="G90" s="61" t="s">
        <v>136</v>
      </c>
      <c r="H90" s="59" t="s">
        <v>130</v>
      </c>
      <c r="I90" s="62">
        <v>45420</v>
      </c>
      <c r="J90" s="64">
        <v>6</v>
      </c>
      <c r="K90" s="63">
        <f t="shared" si="4"/>
        <v>0</v>
      </c>
      <c r="L90" s="59"/>
      <c r="M90" s="64">
        <v>2</v>
      </c>
    </row>
    <row r="91" spans="1:13" ht="21.95" customHeight="1" x14ac:dyDescent="0.2">
      <c r="A91" s="59">
        <v>85</v>
      </c>
      <c r="B91" s="110" t="s">
        <v>113</v>
      </c>
      <c r="C91" s="115" t="s">
        <v>127</v>
      </c>
      <c r="D91" s="65" t="s">
        <v>67</v>
      </c>
      <c r="E91" s="60" t="s">
        <v>132</v>
      </c>
      <c r="F91" s="60" t="s">
        <v>133</v>
      </c>
      <c r="G91" s="61" t="s">
        <v>135</v>
      </c>
      <c r="H91" s="59" t="s">
        <v>130</v>
      </c>
      <c r="I91" s="62" t="s">
        <v>137</v>
      </c>
      <c r="J91" s="64">
        <v>4</v>
      </c>
      <c r="K91" s="63">
        <f t="shared" si="4"/>
        <v>0</v>
      </c>
      <c r="L91" s="59"/>
      <c r="M91" s="64">
        <v>2</v>
      </c>
    </row>
    <row r="92" spans="1:13" ht="21.95" customHeight="1" x14ac:dyDescent="0.2">
      <c r="A92" s="59">
        <v>86</v>
      </c>
      <c r="B92" s="110" t="s">
        <v>113</v>
      </c>
      <c r="C92" s="115" t="s">
        <v>127</v>
      </c>
      <c r="D92" s="65" t="s">
        <v>67</v>
      </c>
      <c r="E92" s="60" t="s">
        <v>131</v>
      </c>
      <c r="F92" s="60" t="s">
        <v>134</v>
      </c>
      <c r="G92" s="61" t="s">
        <v>136</v>
      </c>
      <c r="H92" s="59" t="s">
        <v>130</v>
      </c>
      <c r="I92" s="62">
        <v>45420</v>
      </c>
      <c r="J92" s="64">
        <v>6</v>
      </c>
      <c r="K92" s="63">
        <f t="shared" si="4"/>
        <v>0</v>
      </c>
      <c r="L92" s="59"/>
      <c r="M92" s="64">
        <v>2</v>
      </c>
    </row>
    <row r="93" spans="1:13" ht="21.95" customHeight="1" x14ac:dyDescent="0.2">
      <c r="A93" s="59">
        <v>87</v>
      </c>
      <c r="B93" s="110" t="s">
        <v>114</v>
      </c>
      <c r="C93" s="115" t="s">
        <v>127</v>
      </c>
      <c r="D93" s="65" t="s">
        <v>67</v>
      </c>
      <c r="E93" s="60" t="s">
        <v>132</v>
      </c>
      <c r="F93" s="60" t="s">
        <v>133</v>
      </c>
      <c r="G93" s="61" t="s">
        <v>135</v>
      </c>
      <c r="H93" s="59" t="s">
        <v>130</v>
      </c>
      <c r="I93" s="62" t="s">
        <v>137</v>
      </c>
      <c r="J93" s="64">
        <v>4</v>
      </c>
      <c r="K93" s="63">
        <f t="shared" si="4"/>
        <v>0</v>
      </c>
      <c r="L93" s="59"/>
      <c r="M93" s="64">
        <v>2</v>
      </c>
    </row>
    <row r="94" spans="1:13" ht="21.95" customHeight="1" x14ac:dyDescent="0.2">
      <c r="A94" s="59">
        <v>88</v>
      </c>
      <c r="B94" s="110" t="s">
        <v>114</v>
      </c>
      <c r="C94" s="115" t="s">
        <v>127</v>
      </c>
      <c r="D94" s="65" t="s">
        <v>67</v>
      </c>
      <c r="E94" s="60" t="s">
        <v>131</v>
      </c>
      <c r="F94" s="60" t="s">
        <v>134</v>
      </c>
      <c r="G94" s="61" t="s">
        <v>136</v>
      </c>
      <c r="H94" s="59" t="s">
        <v>130</v>
      </c>
      <c r="I94" s="62">
        <v>45420</v>
      </c>
      <c r="J94" s="64">
        <v>6</v>
      </c>
      <c r="K94" s="63">
        <f t="shared" si="4"/>
        <v>0</v>
      </c>
      <c r="L94" s="59"/>
      <c r="M94" s="64">
        <v>2</v>
      </c>
    </row>
    <row r="95" spans="1:13" ht="21.95" customHeight="1" x14ac:dyDescent="0.55000000000000004">
      <c r="A95" s="59">
        <v>89</v>
      </c>
      <c r="B95" s="113" t="s">
        <v>115</v>
      </c>
      <c r="C95" s="113" t="s">
        <v>127</v>
      </c>
      <c r="D95" s="65" t="s">
        <v>67</v>
      </c>
      <c r="E95" s="60" t="s">
        <v>132</v>
      </c>
      <c r="F95" s="60" t="s">
        <v>133</v>
      </c>
      <c r="G95" s="61" t="s">
        <v>135</v>
      </c>
      <c r="H95" s="59" t="s">
        <v>130</v>
      </c>
      <c r="I95" s="62" t="s">
        <v>137</v>
      </c>
      <c r="J95" s="64">
        <v>4</v>
      </c>
      <c r="K95" s="63">
        <f t="shared" si="4"/>
        <v>0</v>
      </c>
      <c r="L95" s="59"/>
      <c r="M95" s="64">
        <v>2</v>
      </c>
    </row>
    <row r="96" spans="1:13" ht="21.95" customHeight="1" x14ac:dyDescent="0.55000000000000004">
      <c r="A96" s="59">
        <v>90</v>
      </c>
      <c r="B96" s="113" t="s">
        <v>115</v>
      </c>
      <c r="C96" s="113" t="s">
        <v>127</v>
      </c>
      <c r="D96" s="65" t="s">
        <v>67</v>
      </c>
      <c r="E96" s="60" t="s">
        <v>131</v>
      </c>
      <c r="F96" s="60" t="s">
        <v>134</v>
      </c>
      <c r="G96" s="61" t="s">
        <v>136</v>
      </c>
      <c r="H96" s="59" t="s">
        <v>130</v>
      </c>
      <c r="I96" s="62">
        <v>45420</v>
      </c>
      <c r="J96" s="64">
        <v>6</v>
      </c>
      <c r="K96" s="63">
        <f t="shared" si="4"/>
        <v>0</v>
      </c>
      <c r="L96" s="59"/>
      <c r="M96" s="64">
        <v>2</v>
      </c>
    </row>
    <row r="97" spans="1:13" ht="21.95" customHeight="1" x14ac:dyDescent="0.55000000000000004">
      <c r="A97" s="59">
        <v>91</v>
      </c>
      <c r="B97" s="108" t="s">
        <v>116</v>
      </c>
      <c r="C97" s="117" t="s">
        <v>127</v>
      </c>
      <c r="D97" s="65" t="s">
        <v>67</v>
      </c>
      <c r="E97" s="60" t="s">
        <v>132</v>
      </c>
      <c r="F97" s="60" t="s">
        <v>133</v>
      </c>
      <c r="G97" s="61" t="s">
        <v>135</v>
      </c>
      <c r="H97" s="59" t="s">
        <v>130</v>
      </c>
      <c r="I97" s="62" t="s">
        <v>137</v>
      </c>
      <c r="J97" s="64">
        <v>4</v>
      </c>
      <c r="K97" s="63">
        <f t="shared" si="4"/>
        <v>0</v>
      </c>
      <c r="L97" s="59"/>
      <c r="M97" s="64">
        <v>2</v>
      </c>
    </row>
    <row r="98" spans="1:13" ht="21.95" customHeight="1" x14ac:dyDescent="0.55000000000000004">
      <c r="A98" s="59">
        <v>92</v>
      </c>
      <c r="B98" s="108" t="s">
        <v>116</v>
      </c>
      <c r="C98" s="117" t="s">
        <v>127</v>
      </c>
      <c r="D98" s="122" t="s">
        <v>67</v>
      </c>
      <c r="E98" s="60" t="s">
        <v>131</v>
      </c>
      <c r="F98" s="60" t="s">
        <v>134</v>
      </c>
      <c r="G98" s="61" t="s">
        <v>136</v>
      </c>
      <c r="H98" s="59" t="s">
        <v>130</v>
      </c>
      <c r="I98" s="62">
        <v>45420</v>
      </c>
      <c r="J98" s="64">
        <v>6</v>
      </c>
      <c r="K98" s="63">
        <f t="shared" si="4"/>
        <v>0</v>
      </c>
      <c r="L98" s="59"/>
      <c r="M98" s="64">
        <v>2</v>
      </c>
    </row>
    <row r="99" spans="1:13" ht="21.95" customHeight="1" x14ac:dyDescent="0.2">
      <c r="A99" s="59">
        <v>93</v>
      </c>
      <c r="B99" s="119" t="s">
        <v>145</v>
      </c>
      <c r="C99" s="119" t="s">
        <v>127</v>
      </c>
      <c r="D99" s="122" t="s">
        <v>67</v>
      </c>
      <c r="E99" s="60" t="s">
        <v>132</v>
      </c>
      <c r="F99" s="60" t="s">
        <v>133</v>
      </c>
      <c r="G99" s="61" t="s">
        <v>135</v>
      </c>
      <c r="H99" s="59" t="s">
        <v>130</v>
      </c>
      <c r="I99" s="62" t="s">
        <v>137</v>
      </c>
      <c r="J99" s="64">
        <v>4</v>
      </c>
      <c r="K99" s="63">
        <f t="shared" si="4"/>
        <v>0</v>
      </c>
      <c r="L99" s="59"/>
      <c r="M99" s="64">
        <v>2</v>
      </c>
    </row>
    <row r="100" spans="1:13" ht="21.95" customHeight="1" x14ac:dyDescent="0.2">
      <c r="A100" s="59">
        <v>94</v>
      </c>
      <c r="B100" s="119" t="s">
        <v>145</v>
      </c>
      <c r="C100" s="119" t="s">
        <v>127</v>
      </c>
      <c r="D100" s="122" t="s">
        <v>67</v>
      </c>
      <c r="E100" s="60" t="s">
        <v>131</v>
      </c>
      <c r="F100" s="60" t="s">
        <v>134</v>
      </c>
      <c r="G100" s="61" t="s">
        <v>136</v>
      </c>
      <c r="H100" s="59" t="s">
        <v>130</v>
      </c>
      <c r="I100" s="62">
        <v>45420</v>
      </c>
      <c r="J100" s="64">
        <v>6</v>
      </c>
      <c r="K100" s="63">
        <f t="shared" si="4"/>
        <v>0</v>
      </c>
      <c r="L100" s="59"/>
      <c r="M100" s="64">
        <v>2</v>
      </c>
    </row>
    <row r="101" spans="1:13" ht="21.95" customHeight="1" x14ac:dyDescent="0.2">
      <c r="A101" s="65"/>
      <c r="B101" s="123"/>
      <c r="C101" s="60"/>
      <c r="D101" s="66"/>
      <c r="E101" s="66"/>
      <c r="F101" s="66"/>
      <c r="G101" s="66"/>
      <c r="H101" s="65"/>
      <c r="I101" s="66"/>
      <c r="J101" s="70"/>
      <c r="K101" s="68"/>
      <c r="L101" s="59"/>
      <c r="M101" s="70"/>
    </row>
    <row r="102" spans="1:13" ht="21.95" customHeight="1" x14ac:dyDescent="0.2">
      <c r="A102" s="65"/>
      <c r="B102" s="69"/>
      <c r="C102" s="66"/>
      <c r="D102" s="66"/>
      <c r="E102" s="66"/>
      <c r="F102" s="66"/>
      <c r="G102" s="66"/>
      <c r="H102" s="65"/>
      <c r="I102" s="66"/>
      <c r="J102" s="70"/>
      <c r="K102" s="68"/>
      <c r="L102" s="59"/>
      <c r="M102" s="70"/>
    </row>
    <row r="103" spans="1:13" ht="21.95" customHeight="1" x14ac:dyDescent="0.2">
      <c r="A103" s="65"/>
      <c r="B103" s="69"/>
      <c r="C103" s="66"/>
      <c r="D103" s="66"/>
      <c r="E103" s="66"/>
      <c r="F103" s="66"/>
      <c r="G103" s="66"/>
      <c r="H103" s="65"/>
      <c r="I103" s="66"/>
      <c r="J103" s="70"/>
      <c r="K103" s="68"/>
      <c r="L103" s="59"/>
      <c r="M103" s="70"/>
    </row>
    <row r="104" spans="1:13" ht="21.95" customHeight="1" x14ac:dyDescent="0.2">
      <c r="A104" s="65"/>
      <c r="B104" s="69"/>
      <c r="C104" s="66"/>
      <c r="D104" s="66"/>
      <c r="E104" s="66"/>
      <c r="F104" s="66"/>
      <c r="G104" s="66"/>
      <c r="H104" s="65"/>
      <c r="I104" s="66"/>
      <c r="J104" s="70"/>
      <c r="K104" s="68"/>
      <c r="L104" s="59"/>
      <c r="M104" s="70"/>
    </row>
    <row r="105" spans="1:13" ht="21.95" customHeight="1" x14ac:dyDescent="0.2">
      <c r="A105" s="65"/>
      <c r="B105" s="69"/>
      <c r="C105" s="66"/>
      <c r="D105" s="66"/>
      <c r="E105" s="66"/>
      <c r="F105" s="66"/>
      <c r="G105" s="66"/>
      <c r="H105" s="65"/>
      <c r="I105" s="66"/>
      <c r="J105" s="70"/>
      <c r="K105" s="68"/>
      <c r="L105" s="59"/>
      <c r="M105" s="70"/>
    </row>
    <row r="106" spans="1:13" ht="21.95" customHeight="1" x14ac:dyDescent="0.2">
      <c r="A106" s="65"/>
      <c r="B106" s="69"/>
      <c r="C106" s="66"/>
      <c r="D106" s="66"/>
      <c r="E106" s="66"/>
      <c r="F106" s="66"/>
      <c r="G106" s="66"/>
      <c r="H106" s="65"/>
      <c r="I106" s="66"/>
      <c r="J106" s="70"/>
      <c r="K106" s="68"/>
      <c r="L106" s="59"/>
      <c r="M106" s="70"/>
    </row>
    <row r="107" spans="1:13" ht="21.95" customHeight="1" x14ac:dyDescent="0.2">
      <c r="A107" s="65"/>
      <c r="B107" s="69"/>
      <c r="C107" s="66"/>
      <c r="D107" s="66"/>
      <c r="E107" s="66"/>
      <c r="F107" s="66"/>
      <c r="G107" s="66"/>
      <c r="H107" s="65"/>
      <c r="I107" s="66"/>
      <c r="J107" s="70"/>
      <c r="K107" s="68"/>
      <c r="L107" s="59"/>
      <c r="M107" s="70"/>
    </row>
    <row r="108" spans="1:13" ht="21.95" customHeight="1" x14ac:dyDescent="0.2">
      <c r="A108" s="65"/>
      <c r="B108" s="69"/>
      <c r="C108" s="66"/>
      <c r="D108" s="66"/>
      <c r="E108" s="66"/>
      <c r="F108" s="66"/>
      <c r="G108" s="66"/>
      <c r="H108" s="65"/>
      <c r="I108" s="66"/>
      <c r="J108" s="70"/>
      <c r="K108" s="68"/>
      <c r="L108" s="59"/>
      <c r="M108" s="70"/>
    </row>
    <row r="109" spans="1:13" ht="21.95" customHeight="1" x14ac:dyDescent="0.2">
      <c r="A109" s="65"/>
      <c r="B109" s="69"/>
      <c r="C109" s="66"/>
      <c r="D109" s="66"/>
      <c r="E109" s="66"/>
      <c r="F109" s="66"/>
      <c r="G109" s="66"/>
      <c r="H109" s="65"/>
      <c r="I109" s="66"/>
      <c r="J109" s="70"/>
      <c r="K109" s="68"/>
      <c r="L109" s="59"/>
      <c r="M109" s="70"/>
    </row>
    <row r="110" spans="1:13" ht="21.95" customHeight="1" x14ac:dyDescent="0.2">
      <c r="A110" s="65"/>
      <c r="B110" s="69"/>
      <c r="C110" s="66"/>
      <c r="D110" s="66"/>
      <c r="E110" s="66"/>
      <c r="F110" s="66"/>
      <c r="G110" s="66"/>
      <c r="H110" s="65"/>
      <c r="I110" s="66"/>
      <c r="J110" s="70"/>
      <c r="K110" s="68"/>
      <c r="L110" s="59"/>
      <c r="M110" s="70"/>
    </row>
    <row r="111" spans="1:13" ht="21.95" customHeight="1" x14ac:dyDescent="0.2">
      <c r="A111" s="65"/>
      <c r="B111" s="69"/>
      <c r="C111" s="66"/>
      <c r="D111" s="66"/>
      <c r="E111" s="66"/>
      <c r="F111" s="66"/>
      <c r="G111" s="66"/>
      <c r="H111" s="65"/>
      <c r="I111" s="66"/>
      <c r="J111" s="70"/>
      <c r="K111" s="68"/>
      <c r="L111" s="59"/>
      <c r="M111" s="70"/>
    </row>
    <row r="112" spans="1:13" ht="21.95" customHeight="1" x14ac:dyDescent="0.2">
      <c r="A112" s="65"/>
      <c r="B112" s="69"/>
      <c r="C112" s="66"/>
      <c r="D112" s="66"/>
      <c r="E112" s="66"/>
      <c r="F112" s="66"/>
      <c r="G112" s="66"/>
      <c r="H112" s="65"/>
      <c r="I112" s="66"/>
      <c r="J112" s="70"/>
      <c r="K112" s="68"/>
      <c r="L112" s="59"/>
      <c r="M112" s="70"/>
    </row>
    <row r="113" spans="1:13" ht="21.95" customHeight="1" x14ac:dyDescent="0.2">
      <c r="A113" s="65"/>
      <c r="B113" s="69"/>
      <c r="C113" s="66"/>
      <c r="D113" s="66"/>
      <c r="E113" s="66"/>
      <c r="F113" s="66"/>
      <c r="G113" s="66"/>
      <c r="H113" s="65"/>
      <c r="I113" s="66"/>
      <c r="J113" s="70"/>
      <c r="K113" s="68"/>
      <c r="L113" s="59"/>
      <c r="M113" s="70"/>
    </row>
    <row r="114" spans="1:13" ht="21.95" customHeight="1" x14ac:dyDescent="0.2">
      <c r="A114" s="65"/>
      <c r="B114" s="69"/>
      <c r="C114" s="66"/>
      <c r="D114" s="66"/>
      <c r="E114" s="66"/>
      <c r="F114" s="66"/>
      <c r="G114" s="66"/>
      <c r="H114" s="65"/>
      <c r="I114" s="66"/>
      <c r="J114" s="70"/>
      <c r="K114" s="68"/>
      <c r="L114" s="59"/>
      <c r="M114" s="70"/>
    </row>
    <row r="115" spans="1:13" ht="21.95" customHeight="1" x14ac:dyDescent="0.2">
      <c r="A115" s="65"/>
      <c r="B115" s="69"/>
      <c r="C115" s="66"/>
      <c r="D115" s="66"/>
      <c r="E115" s="66"/>
      <c r="F115" s="66"/>
      <c r="G115" s="66"/>
      <c r="H115" s="65"/>
      <c r="I115" s="66"/>
      <c r="J115" s="70"/>
      <c r="K115" s="68"/>
      <c r="L115" s="59"/>
      <c r="M115" s="70"/>
    </row>
    <row r="116" spans="1:13" ht="21.95" customHeight="1" x14ac:dyDescent="0.2">
      <c r="A116" s="65"/>
      <c r="B116" s="69"/>
      <c r="C116" s="66"/>
      <c r="D116" s="66"/>
      <c r="E116" s="66"/>
      <c r="F116" s="66"/>
      <c r="G116" s="66"/>
      <c r="H116" s="65"/>
      <c r="I116" s="66"/>
      <c r="J116" s="70"/>
      <c r="K116" s="68"/>
      <c r="L116" s="59"/>
      <c r="M116" s="70"/>
    </row>
    <row r="117" spans="1:13" ht="21.95" customHeight="1" x14ac:dyDescent="0.2">
      <c r="A117" s="65"/>
      <c r="B117" s="69"/>
      <c r="C117" s="66"/>
      <c r="D117" s="66"/>
      <c r="E117" s="66"/>
      <c r="F117" s="66"/>
      <c r="G117" s="66"/>
      <c r="H117" s="65"/>
      <c r="I117" s="66"/>
      <c r="J117" s="70"/>
      <c r="K117" s="68"/>
      <c r="L117" s="59"/>
      <c r="M117" s="70"/>
    </row>
    <row r="118" spans="1:13" ht="21.95" customHeight="1" x14ac:dyDescent="0.2">
      <c r="A118" s="65"/>
      <c r="B118" s="69"/>
      <c r="C118" s="66"/>
      <c r="D118" s="66"/>
      <c r="E118" s="66"/>
      <c r="F118" s="66"/>
      <c r="G118" s="66"/>
      <c r="H118" s="65"/>
      <c r="I118" s="66"/>
      <c r="J118" s="70"/>
      <c r="K118" s="68"/>
      <c r="L118" s="59"/>
      <c r="M118" s="70"/>
    </row>
    <row r="119" spans="1:13" ht="21.95" customHeight="1" x14ac:dyDescent="0.2">
      <c r="A119" s="65"/>
      <c r="B119" s="69"/>
      <c r="C119" s="66"/>
      <c r="D119" s="66"/>
      <c r="E119" s="66"/>
      <c r="F119" s="66"/>
      <c r="G119" s="66"/>
      <c r="H119" s="65"/>
      <c r="I119" s="66"/>
      <c r="J119" s="70"/>
      <c r="K119" s="68"/>
      <c r="L119" s="59"/>
      <c r="M119" s="70"/>
    </row>
    <row r="120" spans="1:13" ht="21.95" customHeight="1" x14ac:dyDescent="0.2">
      <c r="A120" s="65"/>
      <c r="B120" s="69"/>
      <c r="C120" s="66"/>
      <c r="D120" s="66"/>
      <c r="E120" s="66"/>
      <c r="F120" s="66"/>
      <c r="G120" s="66"/>
      <c r="H120" s="65"/>
      <c r="I120" s="66"/>
      <c r="J120" s="67"/>
      <c r="K120" s="68"/>
      <c r="L120" s="59"/>
      <c r="M120" s="70"/>
    </row>
    <row r="121" spans="1:13" ht="21.95" customHeight="1" x14ac:dyDescent="0.2">
      <c r="A121" s="65"/>
      <c r="B121" s="69"/>
      <c r="C121" s="66"/>
      <c r="D121" s="66"/>
      <c r="E121" s="66"/>
      <c r="F121" s="66"/>
      <c r="G121" s="66"/>
      <c r="H121" s="65"/>
      <c r="I121" s="66"/>
      <c r="J121" s="67"/>
      <c r="K121" s="68"/>
      <c r="L121" s="59"/>
      <c r="M121" s="70"/>
    </row>
    <row r="122" spans="1:13" ht="21.95" customHeight="1" x14ac:dyDescent="0.2">
      <c r="A122" s="65"/>
      <c r="B122" s="69"/>
      <c r="C122" s="66"/>
      <c r="D122" s="66"/>
      <c r="E122" s="66"/>
      <c r="F122" s="66"/>
      <c r="G122" s="66"/>
      <c r="H122" s="65"/>
      <c r="I122" s="66"/>
      <c r="J122" s="67"/>
      <c r="K122" s="68"/>
      <c r="L122" s="59"/>
      <c r="M122" s="70"/>
    </row>
    <row r="123" spans="1:13" ht="21.95" customHeight="1" x14ac:dyDescent="0.2">
      <c r="A123" s="65"/>
      <c r="B123" s="69"/>
      <c r="C123" s="66"/>
      <c r="D123" s="66"/>
      <c r="E123" s="66"/>
      <c r="F123" s="66"/>
      <c r="G123" s="66"/>
      <c r="H123" s="65"/>
      <c r="I123" s="66"/>
      <c r="J123" s="67"/>
      <c r="K123" s="68"/>
      <c r="L123" s="59"/>
      <c r="M123" s="70"/>
    </row>
    <row r="124" spans="1:13" ht="21.95" customHeight="1" x14ac:dyDescent="0.2">
      <c r="A124" s="65"/>
      <c r="B124" s="69"/>
      <c r="C124" s="66"/>
      <c r="D124" s="66"/>
      <c r="E124" s="66"/>
      <c r="F124" s="66"/>
      <c r="G124" s="66"/>
      <c r="H124" s="65"/>
      <c r="I124" s="66"/>
      <c r="J124" s="67"/>
      <c r="K124" s="68"/>
      <c r="L124" s="59"/>
      <c r="M124" s="70"/>
    </row>
    <row r="125" spans="1:13" ht="21.95" customHeight="1" x14ac:dyDescent="0.2">
      <c r="A125" s="65"/>
      <c r="B125" s="69"/>
      <c r="C125" s="66"/>
      <c r="D125" s="66"/>
      <c r="E125" s="66"/>
      <c r="F125" s="66"/>
      <c r="G125" s="66"/>
      <c r="H125" s="65"/>
      <c r="I125" s="66"/>
      <c r="J125" s="67"/>
      <c r="K125" s="68"/>
      <c r="L125" s="59"/>
      <c r="M125" s="70"/>
    </row>
    <row r="126" spans="1:13" ht="21.95" customHeight="1" x14ac:dyDescent="0.2">
      <c r="A126" s="65"/>
      <c r="B126" s="69"/>
      <c r="C126" s="66"/>
      <c r="D126" s="66"/>
      <c r="E126" s="66"/>
      <c r="F126" s="66"/>
      <c r="G126" s="66"/>
      <c r="H126" s="65"/>
      <c r="I126" s="66"/>
      <c r="J126" s="67"/>
      <c r="K126" s="68"/>
      <c r="L126" s="59"/>
      <c r="M126" s="70"/>
    </row>
    <row r="127" spans="1:13" ht="21.95" customHeight="1" x14ac:dyDescent="0.2">
      <c r="A127" s="65"/>
      <c r="B127" s="69"/>
      <c r="C127" s="66"/>
      <c r="D127" s="66"/>
      <c r="E127" s="66"/>
      <c r="F127" s="66"/>
      <c r="G127" s="66"/>
      <c r="H127" s="65"/>
      <c r="I127" s="66"/>
      <c r="J127" s="67"/>
      <c r="K127" s="68"/>
      <c r="L127" s="59"/>
      <c r="M127" s="70"/>
    </row>
    <row r="128" spans="1:13" ht="21.95" customHeight="1" x14ac:dyDescent="0.2">
      <c r="A128" s="65"/>
      <c r="B128" s="69"/>
      <c r="C128" s="66"/>
      <c r="D128" s="66"/>
      <c r="E128" s="66"/>
      <c r="F128" s="66"/>
      <c r="G128" s="66"/>
      <c r="H128" s="65"/>
      <c r="I128" s="66"/>
      <c r="J128" s="67"/>
      <c r="K128" s="68"/>
      <c r="L128" s="59"/>
      <c r="M128" s="70"/>
    </row>
    <row r="129" spans="1:13" ht="21.95" customHeight="1" x14ac:dyDescent="0.2">
      <c r="A129" s="65"/>
      <c r="B129" s="69"/>
      <c r="C129" s="66"/>
      <c r="D129" s="66"/>
      <c r="E129" s="66"/>
      <c r="F129" s="66"/>
      <c r="G129" s="66"/>
      <c r="H129" s="65"/>
      <c r="I129" s="66"/>
      <c r="J129" s="67"/>
      <c r="K129" s="68"/>
      <c r="L129" s="59"/>
      <c r="M129" s="70"/>
    </row>
    <row r="130" spans="1:13" ht="21.95" customHeight="1" x14ac:dyDescent="0.2">
      <c r="A130" s="65"/>
      <c r="B130" s="69"/>
      <c r="C130" s="66"/>
      <c r="D130" s="66"/>
      <c r="E130" s="66"/>
      <c r="F130" s="66"/>
      <c r="G130" s="66"/>
      <c r="H130" s="65"/>
      <c r="I130" s="66"/>
      <c r="J130" s="67"/>
      <c r="K130" s="68"/>
      <c r="L130" s="59"/>
      <c r="M130" s="70"/>
    </row>
    <row r="131" spans="1:13" ht="21.95" customHeight="1" x14ac:dyDescent="0.2">
      <c r="A131" s="65"/>
      <c r="B131" s="69"/>
      <c r="C131" s="66"/>
      <c r="D131" s="66"/>
      <c r="E131" s="66"/>
      <c r="F131" s="66"/>
      <c r="G131" s="66"/>
      <c r="H131" s="65"/>
      <c r="I131" s="66"/>
      <c r="J131" s="67"/>
      <c r="K131" s="68"/>
      <c r="L131" s="59"/>
      <c r="M131" s="70"/>
    </row>
    <row r="132" spans="1:13" ht="21.95" customHeight="1" x14ac:dyDescent="0.2">
      <c r="A132" s="65"/>
      <c r="B132" s="69"/>
      <c r="C132" s="66"/>
      <c r="D132" s="66"/>
      <c r="E132" s="66"/>
      <c r="F132" s="66"/>
      <c r="G132" s="66"/>
      <c r="H132" s="65"/>
      <c r="I132" s="66"/>
      <c r="J132" s="67"/>
      <c r="K132" s="68"/>
      <c r="L132" s="59"/>
      <c r="M132" s="70"/>
    </row>
    <row r="133" spans="1:13" ht="21.95" customHeight="1" x14ac:dyDescent="0.2">
      <c r="A133" s="65"/>
      <c r="B133" s="69"/>
      <c r="C133" s="66"/>
      <c r="D133" s="66"/>
      <c r="E133" s="66"/>
      <c r="F133" s="66"/>
      <c r="G133" s="66"/>
      <c r="H133" s="65"/>
      <c r="I133" s="66"/>
      <c r="J133" s="67"/>
      <c r="K133" s="68"/>
      <c r="L133" s="59"/>
      <c r="M133" s="70"/>
    </row>
    <row r="134" spans="1:13" ht="21.95" customHeight="1" x14ac:dyDescent="0.2">
      <c r="A134" s="65"/>
      <c r="B134" s="69"/>
      <c r="C134" s="66"/>
      <c r="D134" s="66"/>
      <c r="E134" s="66"/>
      <c r="F134" s="66"/>
      <c r="G134" s="66"/>
      <c r="H134" s="65"/>
      <c r="I134" s="66"/>
      <c r="J134" s="67"/>
      <c r="K134" s="68"/>
      <c r="L134" s="59"/>
      <c r="M134" s="70"/>
    </row>
    <row r="135" spans="1:13" ht="21.95" customHeight="1" x14ac:dyDescent="0.2">
      <c r="A135" s="65"/>
      <c r="B135" s="69"/>
      <c r="C135" s="66"/>
      <c r="D135" s="66"/>
      <c r="E135" s="66"/>
      <c r="F135" s="66"/>
      <c r="G135" s="66"/>
      <c r="H135" s="65"/>
      <c r="I135" s="66"/>
      <c r="J135" s="67"/>
      <c r="K135" s="68"/>
      <c r="L135" s="59"/>
      <c r="M135" s="70"/>
    </row>
    <row r="136" spans="1:13" ht="21.95" customHeight="1" x14ac:dyDescent="0.2">
      <c r="A136" s="65"/>
      <c r="B136" s="69"/>
      <c r="C136" s="66"/>
      <c r="D136" s="66"/>
      <c r="E136" s="66"/>
      <c r="F136" s="66"/>
      <c r="G136" s="66"/>
      <c r="H136" s="65"/>
      <c r="I136" s="66"/>
      <c r="J136" s="67"/>
      <c r="K136" s="68"/>
      <c r="L136" s="59"/>
      <c r="M136" s="70"/>
    </row>
    <row r="137" spans="1:13" ht="21.95" customHeight="1" x14ac:dyDescent="0.2">
      <c r="A137" s="65"/>
      <c r="B137" s="69"/>
      <c r="C137" s="66"/>
      <c r="D137" s="66"/>
      <c r="E137" s="66"/>
      <c r="F137" s="66"/>
      <c r="G137" s="66"/>
      <c r="H137" s="65"/>
      <c r="I137" s="66"/>
      <c r="J137" s="67"/>
      <c r="K137" s="68"/>
      <c r="L137" s="59"/>
      <c r="M137" s="70"/>
    </row>
    <row r="138" spans="1:13" ht="21.95" customHeight="1" x14ac:dyDescent="0.2">
      <c r="A138" s="65"/>
      <c r="B138" s="69"/>
      <c r="C138" s="66"/>
      <c r="D138" s="66"/>
      <c r="E138" s="66"/>
      <c r="F138" s="66"/>
      <c r="G138" s="66"/>
      <c r="H138" s="65"/>
      <c r="I138" s="66"/>
      <c r="J138" s="67"/>
      <c r="K138" s="68"/>
      <c r="L138" s="59"/>
      <c r="M138" s="70"/>
    </row>
    <row r="139" spans="1:13" ht="21.95" customHeight="1" x14ac:dyDescent="0.2">
      <c r="A139" s="65"/>
      <c r="B139" s="69"/>
      <c r="C139" s="66"/>
      <c r="D139" s="66"/>
      <c r="E139" s="66"/>
      <c r="F139" s="66"/>
      <c r="G139" s="66"/>
      <c r="H139" s="65"/>
      <c r="I139" s="66"/>
      <c r="J139" s="67"/>
      <c r="K139" s="68"/>
      <c r="L139" s="59"/>
      <c r="M139" s="70"/>
    </row>
    <row r="140" spans="1:13" ht="21.95" customHeight="1" x14ac:dyDescent="0.2">
      <c r="A140" s="65"/>
      <c r="B140" s="69"/>
      <c r="C140" s="66"/>
      <c r="D140" s="66"/>
      <c r="E140" s="66"/>
      <c r="F140" s="66"/>
      <c r="G140" s="66"/>
      <c r="H140" s="65"/>
      <c r="I140" s="66"/>
      <c r="J140" s="67"/>
      <c r="K140" s="68"/>
      <c r="L140" s="59"/>
      <c r="M140" s="70"/>
    </row>
    <row r="141" spans="1:13" ht="21.95" customHeight="1" x14ac:dyDescent="0.2">
      <c r="A141" s="65"/>
      <c r="B141" s="69"/>
      <c r="C141" s="66"/>
      <c r="D141" s="66"/>
      <c r="E141" s="66"/>
      <c r="F141" s="66"/>
      <c r="G141" s="66"/>
      <c r="H141" s="65"/>
      <c r="I141" s="66"/>
      <c r="J141" s="67"/>
      <c r="K141" s="68"/>
      <c r="L141" s="59"/>
      <c r="M141" s="70"/>
    </row>
    <row r="142" spans="1:13" ht="21.95" customHeight="1" x14ac:dyDescent="0.2">
      <c r="A142" s="65"/>
      <c r="B142" s="69"/>
      <c r="C142" s="66"/>
      <c r="D142" s="66"/>
      <c r="E142" s="66"/>
      <c r="F142" s="66"/>
      <c r="G142" s="66"/>
      <c r="H142" s="65"/>
      <c r="I142" s="66"/>
      <c r="J142" s="67"/>
      <c r="K142" s="68"/>
      <c r="L142" s="59"/>
      <c r="M142" s="70"/>
    </row>
    <row r="143" spans="1:13" ht="21.95" customHeight="1" x14ac:dyDescent="0.2">
      <c r="A143" s="65"/>
      <c r="B143" s="69"/>
      <c r="C143" s="66"/>
      <c r="D143" s="66"/>
      <c r="E143" s="66"/>
      <c r="F143" s="66"/>
      <c r="G143" s="66"/>
      <c r="H143" s="65"/>
      <c r="I143" s="66"/>
      <c r="J143" s="67"/>
      <c r="K143" s="68"/>
      <c r="L143" s="59"/>
      <c r="M143" s="70"/>
    </row>
    <row r="144" spans="1:13" ht="21.95" customHeight="1" x14ac:dyDescent="0.2">
      <c r="A144" s="65"/>
      <c r="B144" s="69"/>
      <c r="C144" s="66"/>
      <c r="D144" s="66"/>
      <c r="E144" s="66"/>
      <c r="F144" s="66"/>
      <c r="G144" s="66"/>
      <c r="H144" s="65"/>
      <c r="I144" s="66"/>
      <c r="J144" s="67"/>
      <c r="K144" s="68"/>
      <c r="L144" s="59"/>
      <c r="M144" s="70"/>
    </row>
    <row r="145" spans="1:13" ht="21.95" customHeight="1" x14ac:dyDescent="0.2">
      <c r="A145" s="65"/>
      <c r="B145" s="69"/>
      <c r="C145" s="66"/>
      <c r="D145" s="66"/>
      <c r="E145" s="66"/>
      <c r="F145" s="66"/>
      <c r="G145" s="66"/>
      <c r="H145" s="65"/>
      <c r="I145" s="66"/>
      <c r="J145" s="67"/>
      <c r="K145" s="68"/>
      <c r="L145" s="59"/>
      <c r="M145" s="70"/>
    </row>
    <row r="146" spans="1:13" ht="21.95" customHeight="1" x14ac:dyDescent="0.2">
      <c r="A146" s="65"/>
      <c r="B146" s="69"/>
      <c r="C146" s="66"/>
      <c r="D146" s="66"/>
      <c r="E146" s="66"/>
      <c r="F146" s="66"/>
      <c r="G146" s="66"/>
      <c r="H146" s="65"/>
      <c r="I146" s="66"/>
      <c r="J146" s="67"/>
      <c r="K146" s="68"/>
      <c r="L146" s="59"/>
      <c r="M146" s="70"/>
    </row>
    <row r="147" spans="1:13" ht="21.95" customHeight="1" x14ac:dyDescent="0.2">
      <c r="A147" s="65"/>
      <c r="B147" s="69"/>
      <c r="C147" s="66"/>
      <c r="D147" s="66"/>
      <c r="E147" s="66"/>
      <c r="F147" s="66"/>
      <c r="G147" s="66"/>
      <c r="H147" s="65"/>
      <c r="I147" s="66"/>
      <c r="J147" s="67"/>
      <c r="K147" s="68"/>
      <c r="L147" s="59"/>
      <c r="M147" s="70"/>
    </row>
    <row r="148" spans="1:13" ht="21.95" customHeight="1" x14ac:dyDescent="0.2">
      <c r="A148" s="65"/>
      <c r="B148" s="69"/>
      <c r="C148" s="66"/>
      <c r="D148" s="66"/>
      <c r="E148" s="66"/>
      <c r="F148" s="66"/>
      <c r="G148" s="66"/>
      <c r="H148" s="65"/>
      <c r="I148" s="66"/>
      <c r="J148" s="67"/>
      <c r="K148" s="68"/>
      <c r="L148" s="59"/>
      <c r="M148" s="70"/>
    </row>
    <row r="149" spans="1:13" ht="21.95" customHeight="1" x14ac:dyDescent="0.2">
      <c r="B149" s="69"/>
      <c r="C149" s="66"/>
      <c r="D149" s="66"/>
      <c r="E149" s="66"/>
      <c r="F149" s="66"/>
      <c r="G149" s="66"/>
      <c r="H149" s="65"/>
      <c r="I149" s="66"/>
      <c r="J149" s="67"/>
      <c r="K149" s="68"/>
      <c r="L149" s="59"/>
      <c r="M149" s="70"/>
    </row>
    <row r="150" spans="1:13" ht="21.95" customHeight="1" x14ac:dyDescent="0.2">
      <c r="B150" s="69"/>
      <c r="C150" s="66"/>
      <c r="D150" s="66"/>
      <c r="E150" s="66"/>
      <c r="F150" s="66"/>
      <c r="G150" s="66"/>
      <c r="H150" s="65"/>
      <c r="I150" s="66"/>
      <c r="J150" s="67"/>
      <c r="K150" s="68"/>
      <c r="L150" s="65"/>
      <c r="M150" s="70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45:D1543" xr:uid="{00000000-0002-0000-0000-000000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00000000-0002-0000-0000-000001000000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00000000-0002-0000-0000-000002000000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00000000-0002-0000-0000-000003000000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44" xr:uid="{00000000-0002-0000-0000-000004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44" xr:uid="{00000000-0002-0000-0000-000005000000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44" xr:uid="{00000000-0002-0000-0000-000006000000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44" xr:uid="{00000000-0002-0000-0000-000007000000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44" xr:uid="{00000000-0002-0000-0000-000008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44" xr:uid="{00000000-0002-0000-0000-000009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50" xr:uid="{00000000-0002-0000-0000-00000A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5"/>
  <sheetViews>
    <sheetView showGridLines="0" zoomScale="79" zoomScaleNormal="79" zoomScaleSheetLayoutView="90" zoomScalePageLayoutView="120" workbookViewId="0">
      <selection activeCell="T6" sqref="T6"/>
    </sheetView>
  </sheetViews>
  <sheetFormatPr defaultColWidth="9" defaultRowHeight="21.75" x14ac:dyDescent="0.2"/>
  <cols>
    <col min="1" max="1" width="3.125" style="19" customWidth="1"/>
    <col min="2" max="2" width="19.125" style="19" customWidth="1"/>
    <col min="3" max="3" width="10.375" style="19" customWidth="1"/>
    <col min="4" max="4" width="8.25" style="19" customWidth="1"/>
    <col min="5" max="5" width="28.375" style="19" customWidth="1"/>
    <col min="6" max="6" width="8.75" style="19" customWidth="1"/>
    <col min="7" max="7" width="1.375" style="19" customWidth="1"/>
    <col min="8" max="8" width="12.25" style="19" customWidth="1"/>
    <col min="9" max="9" width="9.75" style="19" customWidth="1"/>
    <col min="10" max="10" width="7.375" style="26" customWidth="1"/>
    <col min="11" max="11" width="8.375" style="19" customWidth="1"/>
    <col min="12" max="12" width="9.25" style="19" customWidth="1"/>
    <col min="13" max="13" width="7" style="19" customWidth="1"/>
    <col min="14" max="14" width="0.875" style="19" customWidth="1"/>
    <col min="15" max="15" width="5.125" style="23" customWidth="1"/>
    <col min="16" max="16384" width="9" style="19"/>
  </cols>
  <sheetData>
    <row r="1" spans="1:17" s="12" customFormat="1" ht="36.75" customHeight="1" x14ac:dyDescent="0.65">
      <c r="A1" s="168" t="s">
        <v>72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77"/>
      <c r="O1" s="21"/>
      <c r="P1" s="10"/>
      <c r="Q1" s="11"/>
    </row>
    <row r="2" spans="1:17" s="12" customFormat="1" ht="24.75" customHeight="1" x14ac:dyDescent="0.4">
      <c r="A2" s="7"/>
      <c r="B2" s="5"/>
      <c r="C2" s="28" t="s">
        <v>7</v>
      </c>
      <c r="D2" s="175" t="str">
        <f>เก็บข้อมูลHRD!C2</f>
        <v>สำนักงานปศุสัตว์จังหวัดยโสธร</v>
      </c>
      <c r="E2" s="175"/>
      <c r="F2" s="175"/>
      <c r="G2" s="175"/>
      <c r="H2" s="175"/>
      <c r="I2" s="175"/>
      <c r="J2" s="176" t="s">
        <v>75</v>
      </c>
      <c r="K2" s="176"/>
      <c r="L2" s="175" t="str">
        <f>เก็บข้อมูลHRD!J4</f>
        <v>นางสาวปัทมา ศรีเดช</v>
      </c>
      <c r="M2" s="175"/>
      <c r="N2" s="78"/>
      <c r="O2" s="20"/>
    </row>
    <row r="3" spans="1:17" s="12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3"/>
      <c r="L3" s="16"/>
      <c r="M3" s="16"/>
      <c r="N3" s="16"/>
      <c r="O3" s="20"/>
    </row>
    <row r="4" spans="1:17" s="12" customFormat="1" ht="25.5" customHeight="1" x14ac:dyDescent="0.4">
      <c r="A4" s="8"/>
      <c r="B4" s="170" t="s">
        <v>46</v>
      </c>
      <c r="C4" s="171"/>
      <c r="D4" s="105">
        <f>เก็บข้อมูลHRD!D4</f>
        <v>29</v>
      </c>
      <c r="E4" s="29" t="s">
        <v>53</v>
      </c>
      <c r="F4" s="105">
        <f>เก็บข้อมูลHRD!F4</f>
        <v>18</v>
      </c>
      <c r="G4" s="30"/>
      <c r="H4" s="31" t="s">
        <v>47</v>
      </c>
      <c r="I4" s="172">
        <f>เก็บข้อมูลHRD!H4</f>
        <v>2567</v>
      </c>
      <c r="J4" s="173"/>
      <c r="K4" s="174" t="s">
        <v>45</v>
      </c>
      <c r="L4" s="174"/>
      <c r="M4" s="32">
        <f>เก็บข้อมูลHRD!L4:M4</f>
        <v>45496</v>
      </c>
      <c r="N4" s="79"/>
      <c r="O4" s="22"/>
    </row>
    <row r="5" spans="1:17" s="24" customFormat="1" ht="5.25" customHeight="1" x14ac:dyDescent="0.2">
      <c r="A5" s="9"/>
      <c r="B5" s="127"/>
      <c r="C5" s="127"/>
      <c r="D5" s="27"/>
      <c r="E5" s="27"/>
      <c r="F5" s="4"/>
      <c r="G5" s="4"/>
      <c r="H5" s="6"/>
      <c r="I5" s="14"/>
      <c r="J5" s="6"/>
      <c r="K5" s="15"/>
      <c r="L5" s="17"/>
      <c r="M5" s="17"/>
      <c r="N5" s="17"/>
      <c r="O5" s="18"/>
      <c r="P5" s="3"/>
      <c r="Q5" s="3"/>
    </row>
    <row r="6" spans="1:17" s="24" customFormat="1" ht="25.5" customHeight="1" x14ac:dyDescent="0.2">
      <c r="A6" s="147" t="s">
        <v>13</v>
      </c>
      <c r="B6" s="144" t="s">
        <v>34</v>
      </c>
      <c r="C6" s="145"/>
      <c r="D6" s="145"/>
      <c r="E6" s="145"/>
      <c r="F6" s="146"/>
      <c r="G6" s="33"/>
      <c r="H6" s="179" t="s">
        <v>32</v>
      </c>
      <c r="I6" s="179"/>
      <c r="J6" s="179"/>
      <c r="K6" s="178" t="s">
        <v>33</v>
      </c>
      <c r="L6" s="178"/>
      <c r="M6" s="178"/>
      <c r="N6" s="80"/>
      <c r="O6" s="18"/>
      <c r="P6" s="3"/>
      <c r="Q6" s="3"/>
    </row>
    <row r="7" spans="1:17" ht="24.95" customHeight="1" x14ac:dyDescent="0.55000000000000004">
      <c r="A7" s="148"/>
      <c r="B7" s="162" t="s">
        <v>51</v>
      </c>
      <c r="C7" s="163"/>
      <c r="D7" s="164"/>
      <c r="E7" s="160" t="s">
        <v>67</v>
      </c>
      <c r="F7" s="160"/>
      <c r="G7" s="36"/>
      <c r="H7" s="165" t="s">
        <v>15</v>
      </c>
      <c r="I7" s="165"/>
      <c r="J7" s="37">
        <f>COUNTIF(เก็บข้อมูลHRD!F7:F2050,"ความรู้/ทักษะเฉพาะทางในสายงาน")</f>
        <v>0</v>
      </c>
      <c r="K7" s="167" t="s">
        <v>48</v>
      </c>
      <c r="L7" s="167"/>
      <c r="M7" s="38">
        <f>COUNTIF(เก็บข้อมูลHRD!G7:G2050,"อบรมกับหน่วยงานนอกกรมฯ")</f>
        <v>47</v>
      </c>
      <c r="N7" s="82"/>
    </row>
    <row r="8" spans="1:17" ht="24.95" customHeight="1" x14ac:dyDescent="0.55000000000000004">
      <c r="A8" s="148"/>
      <c r="B8" s="159" t="s">
        <v>8</v>
      </c>
      <c r="C8" s="159"/>
      <c r="D8" s="34">
        <f t="array" ref="D8">COUNTIFS(เก็บข้อมูลHRD!D7:D2050,"ข้าราชการ",เก็บข้อมูลHRD!M7:M2050,"1")</f>
        <v>0</v>
      </c>
      <c r="E8" s="35" t="s">
        <v>10</v>
      </c>
      <c r="F8" s="34">
        <f t="array" ref="F8">COUNTIFS(เก็บข้อมูลHRD!D7:D2050,"พนักงานราชการ",เก็บข้อมูลHRD!M7:M2050,"1")</f>
        <v>0</v>
      </c>
      <c r="G8" s="36"/>
      <c r="H8" s="165" t="s">
        <v>16</v>
      </c>
      <c r="I8" s="165"/>
      <c r="J8" s="37">
        <f>COUNTIF(เก็บข้อมูลHRD!F7:F2050,"ภาษา")</f>
        <v>0</v>
      </c>
      <c r="K8" s="166" t="s">
        <v>40</v>
      </c>
      <c r="L8" s="166"/>
      <c r="M8" s="38">
        <f>COUNTIF(เก็บข้อมูลHRD!G7:G2050,"อบรมกับหน่วยงานในกรมฯ")</f>
        <v>0</v>
      </c>
      <c r="N8" s="82"/>
      <c r="P8" s="25"/>
    </row>
    <row r="9" spans="1:17" ht="24.95" customHeight="1" x14ac:dyDescent="0.55000000000000004">
      <c r="A9" s="148"/>
      <c r="B9" s="159" t="s">
        <v>9</v>
      </c>
      <c r="C9" s="159"/>
      <c r="D9" s="39">
        <f t="array" ref="D9">SUMPRODUCT(IF(เก็บข้อมูลHRD!D7:D2050="ข้าราชการ",IF(เก็บข้อมูลHRD!B7:B2050&lt;&gt;"",IF(เก็บข้อมูลHRD!M7:M2050=1,1/COUNTIFS(เก็บข้อมูลHRD!B7:B2050,เก็บข้อมูลHRD!B7:B2050,เก็บข้อมูลHRD!D7:D2050,"ข้าราชการ",เก็บข้อมูลHRD!B7:B2050,"&lt;&gt;",เก็บข้อมูลHRD!M7:M2050,"=1")))))</f>
        <v>0</v>
      </c>
      <c r="E9" s="35" t="s">
        <v>11</v>
      </c>
      <c r="F9" s="34">
        <f t="array" ref="F9">SUMPRODUCT(IF(เก็บข้อมูลHRD!D7:D2050="พนักงานราชการ",IF(เก็บข้อมูลHRD!B7:B2050&lt;&gt;"",IF(เก็บข้อมูลHRD!M7:M2050=1,1/COUNTIFS(เก็บข้อมูลHRD!B7:B2050,เก็บข้อมูลHRD!B7:B2050,เก็บข้อมูลHRD!D7:D2050,"พนักงานราชการ",เก็บข้อมูลHRD!B7:B2050,"&lt;&gt;",เก็บข้อมูลHRD!M7:M2050,"=1")))))</f>
        <v>0</v>
      </c>
      <c r="G9" s="41"/>
      <c r="H9" s="165" t="s">
        <v>17</v>
      </c>
      <c r="I9" s="165"/>
      <c r="J9" s="37">
        <f>COUNTIF(เก็บข้อมูลHRD!F7:F2050,"ภาวะผู้นำ/คุณธรรม/จริยธรรม")</f>
        <v>0</v>
      </c>
      <c r="K9" s="167" t="s">
        <v>49</v>
      </c>
      <c r="L9" s="167"/>
      <c r="M9" s="38">
        <f>COUNTIF(เก็บข้อมูลHRD!G7:G2050,"e-Learning")</f>
        <v>47</v>
      </c>
      <c r="N9" s="82"/>
    </row>
    <row r="10" spans="1:17" ht="24.95" customHeight="1" x14ac:dyDescent="0.55000000000000004">
      <c r="A10" s="149"/>
      <c r="B10" s="159" t="s">
        <v>76</v>
      </c>
      <c r="C10" s="159"/>
      <c r="D10" s="40">
        <f t="array" ref="D10">D9/D4*100</f>
        <v>0</v>
      </c>
      <c r="E10" s="35" t="s">
        <v>77</v>
      </c>
      <c r="F10" s="40">
        <f t="array" ref="F10">F9/F4*100</f>
        <v>0</v>
      </c>
      <c r="G10" s="42"/>
      <c r="H10" s="165" t="s">
        <v>18</v>
      </c>
      <c r="I10" s="165"/>
      <c r="J10" s="37">
        <f t="array" ref="J10">COUNTIF(เก็บข้อมูลHRD!F7:F1050,"จิตอาสา/บริการ")</f>
        <v>0</v>
      </c>
      <c r="K10" s="167" t="s">
        <v>23</v>
      </c>
      <c r="L10" s="167"/>
      <c r="M10" s="38">
        <f>COUNTIF(เก็บข้อมูลHRD!G7:G2050,"ชุมชนนักปฏิบัติ(CoP)")</f>
        <v>0</v>
      </c>
      <c r="N10" s="82"/>
    </row>
    <row r="11" spans="1:17" ht="24.95" customHeight="1" x14ac:dyDescent="0.55000000000000004">
      <c r="A11" s="156" t="s">
        <v>14</v>
      </c>
      <c r="B11" s="153" t="s">
        <v>35</v>
      </c>
      <c r="C11" s="154"/>
      <c r="D11" s="154"/>
      <c r="E11" s="154"/>
      <c r="F11" s="155"/>
      <c r="G11" s="36"/>
      <c r="H11" s="165" t="s">
        <v>19</v>
      </c>
      <c r="I11" s="165"/>
      <c r="J11" s="37">
        <f>COUNTIF(เก็บข้อมูลHRD!F7:F2050,"ความรับผิดชอบ/ซื่อสัตย์สุจริต")</f>
        <v>0</v>
      </c>
      <c r="K11" s="167" t="s">
        <v>26</v>
      </c>
      <c r="L11" s="167"/>
      <c r="M11" s="38">
        <f>COUNTIF(เก็บข้อมูลHRD!G7:G2050,"สอนงาน")</f>
        <v>0</v>
      </c>
      <c r="N11" s="82"/>
    </row>
    <row r="12" spans="1:17" ht="24.95" customHeight="1" x14ac:dyDescent="0.55000000000000004">
      <c r="A12" s="157"/>
      <c r="B12" s="150" t="s">
        <v>51</v>
      </c>
      <c r="C12" s="151"/>
      <c r="D12" s="152"/>
      <c r="E12" s="161" t="s">
        <v>67</v>
      </c>
      <c r="F12" s="161"/>
      <c r="G12" s="36"/>
      <c r="H12" s="165" t="s">
        <v>20</v>
      </c>
      <c r="I12" s="165"/>
      <c r="J12" s="37">
        <f>COUNTIF(เก็บข้อมูลHRD!F7:F2050,"ทำงานเป็นทีม")</f>
        <v>0</v>
      </c>
      <c r="K12" s="167" t="s">
        <v>27</v>
      </c>
      <c r="L12" s="167"/>
      <c r="M12" s="38">
        <f>COUNTIF(เก็บข้อมูลHRD!G7:G2050,"มอบหมายงาน")</f>
        <v>0</v>
      </c>
      <c r="N12" s="82"/>
    </row>
    <row r="13" spans="1:17" ht="24.95" customHeight="1" x14ac:dyDescent="0.55000000000000004">
      <c r="A13" s="157"/>
      <c r="B13" s="139" t="s">
        <v>8</v>
      </c>
      <c r="C13" s="139"/>
      <c r="D13" s="34">
        <f t="array" ref="D13">COUNTIFS(เก็บข้อมูลHRD!D7:D2050,"ข้าราชการ",เก็บข้อมูลHRD!M7:M2050,"2")</f>
        <v>58</v>
      </c>
      <c r="E13" s="35" t="s">
        <v>10</v>
      </c>
      <c r="F13" s="34">
        <f t="array" ref="F13">COUNTIFS(เก็บข้อมูลHRD!D7:D2050,"พนักงานราชการ",เก็บข้อมูลHRD!M7:M2050,"2")</f>
        <v>36</v>
      </c>
      <c r="G13" s="41"/>
      <c r="H13" s="165" t="s">
        <v>24</v>
      </c>
      <c r="I13" s="165"/>
      <c r="J13" s="37">
        <f>COUNTIF(เก็บข้อมูลHRD!F7:F2050,"คิดค้น/ใช้นวัตกรรมใหม่ๆ")</f>
        <v>47</v>
      </c>
      <c r="K13" s="167" t="s">
        <v>28</v>
      </c>
      <c r="L13" s="167"/>
      <c r="M13" s="38">
        <f>COUNTIF(เก็บข้อมูลHRD!G7:G2050,"ดูงานนอกสถานที่")</f>
        <v>0</v>
      </c>
      <c r="N13" s="82"/>
      <c r="Q13" s="19" t="s">
        <v>57</v>
      </c>
    </row>
    <row r="14" spans="1:17" ht="24.95" customHeight="1" x14ac:dyDescent="0.55000000000000004">
      <c r="A14" s="157"/>
      <c r="B14" s="139" t="s">
        <v>9</v>
      </c>
      <c r="C14" s="139"/>
      <c r="D14" s="34">
        <f t="array" ref="D14">SUMPRODUCT(IF(เก็บข้อมูลHRD!D7:D2050="ข้าราชการ",IF(เก็บข้อมูลHRD!B7:B2050&lt;&gt;"",IF(เก็บข้อมูลHRD!M7:M2050=2,1/COUNTIFS(เก็บข้อมูลHRD!B7:B2050,เก็บข้อมูลHRD!B7:B2050,เก็บข้อมูลHRD!D7:D2050,"ข้าราชการ",เก็บข้อมูลHRD!B7:B2050,"&lt;&gt;",เก็บข้อมูลHRD!M7:M2050,"=2")))))</f>
        <v>29</v>
      </c>
      <c r="E14" s="35" t="s">
        <v>11</v>
      </c>
      <c r="F14" s="34">
        <f t="array" ref="F14">SUMPRODUCT(IF(เก็บข้อมูลHRD!D7:D2050="พนักงานราชการ",IF(เก็บข้อมูลHRD!B7:B2050&lt;&gt;"",IF(เก็บข้อมูลHRD!M7:M2050=2,1/COUNTIFS(เก็บข้อมูลHRD!B7:B2050,เก็บข้อมูลHRD!B7:B2050,เก็บข้อมูลHRD!D7:D2050,"พนักงานราชการ",เก็บข้อมูลHRD!B7:B2050,"&lt;&gt;",เก็บข้อมูลHRD!M7:M2050,"=2")))))</f>
        <v>18</v>
      </c>
      <c r="G14" s="42"/>
      <c r="H14" s="165" t="s">
        <v>25</v>
      </c>
      <c r="I14" s="165"/>
      <c r="J14" s="37">
        <f>COUNTIF(เก็บข้อมูลHRD!F7:F2050,"กฎหมาย/กฎระเบียบฯ")</f>
        <v>0</v>
      </c>
      <c r="K14" s="167" t="s">
        <v>29</v>
      </c>
      <c r="L14" s="167"/>
      <c r="M14" s="38">
        <f>COUNTIF(เก็บข้อมูลHRD!G7:G2050,"หมุนเวียนงาน")</f>
        <v>0</v>
      </c>
      <c r="N14" s="82"/>
    </row>
    <row r="15" spans="1:17" ht="24.95" customHeight="1" x14ac:dyDescent="0.55000000000000004">
      <c r="A15" s="158"/>
      <c r="B15" s="139" t="s">
        <v>76</v>
      </c>
      <c r="C15" s="139"/>
      <c r="D15" s="40">
        <f>D14/D4*100</f>
        <v>100</v>
      </c>
      <c r="E15" s="35" t="s">
        <v>77</v>
      </c>
      <c r="F15" s="40">
        <f>F14/F4*100</f>
        <v>100</v>
      </c>
      <c r="G15" s="36"/>
      <c r="H15" s="165" t="s">
        <v>21</v>
      </c>
      <c r="I15" s="165"/>
      <c r="J15" s="37">
        <f>COUNTIF(เก็บข้อมูลHRD!F7:F2050,"การใช้เทคโนโลยี")</f>
        <v>47</v>
      </c>
      <c r="K15" s="167" t="s">
        <v>30</v>
      </c>
      <c r="L15" s="167"/>
      <c r="M15" s="38">
        <f>COUNTIF(เก็บข้อมูลHRD!G7:G2050,"เรียนรู้ด้วยตนเอง")</f>
        <v>0</v>
      </c>
      <c r="N15" s="82"/>
    </row>
    <row r="16" spans="1:17" ht="24.95" customHeight="1" x14ac:dyDescent="0.55000000000000004">
      <c r="A16" s="134" t="s">
        <v>12</v>
      </c>
      <c r="B16" s="135" t="s">
        <v>36</v>
      </c>
      <c r="C16" s="135"/>
      <c r="D16" s="135"/>
      <c r="E16" s="135"/>
      <c r="F16" s="136"/>
      <c r="G16" s="36"/>
      <c r="H16" s="165" t="s">
        <v>22</v>
      </c>
      <c r="I16" s="165"/>
      <c r="J16" s="37">
        <f>COUNTIF(เก็บข้อมูลHRD!F7:F2050,"ทักษะการคิด")</f>
        <v>0</v>
      </c>
      <c r="K16" s="167" t="s">
        <v>31</v>
      </c>
      <c r="L16" s="167"/>
      <c r="M16" s="38">
        <f>COUNTIF(เก็บข้อมูลHRD!G7:G2050,"อื่นๆ")</f>
        <v>0</v>
      </c>
      <c r="N16" s="82"/>
    </row>
    <row r="17" spans="1:18" ht="23.25" customHeight="1" x14ac:dyDescent="0.2">
      <c r="A17" s="134"/>
      <c r="B17" s="135" t="s">
        <v>51</v>
      </c>
      <c r="C17" s="135"/>
      <c r="D17" s="136"/>
      <c r="E17" s="137" t="s">
        <v>67</v>
      </c>
      <c r="F17" s="137"/>
      <c r="G17" s="41"/>
      <c r="H17" s="180" t="s">
        <v>52</v>
      </c>
      <c r="I17" s="180"/>
      <c r="J17" s="90">
        <f>SUM(J7:J16)</f>
        <v>94</v>
      </c>
      <c r="K17" s="180" t="s">
        <v>52</v>
      </c>
      <c r="L17" s="180"/>
      <c r="M17" s="91">
        <f>SUM(M7:M16)</f>
        <v>94</v>
      </c>
      <c r="N17" s="82"/>
    </row>
    <row r="18" spans="1:18" ht="24.95" customHeight="1" x14ac:dyDescent="0.5">
      <c r="A18" s="134"/>
      <c r="B18" s="138" t="s">
        <v>8</v>
      </c>
      <c r="C18" s="139"/>
      <c r="D18" s="34">
        <f>COUNTIF(เก็บข้อมูลHRD!D7:D2050,"ข้าราชการ")</f>
        <v>58</v>
      </c>
      <c r="E18" s="35" t="s">
        <v>10</v>
      </c>
      <c r="F18" s="34">
        <f t="array" ref="F18">COUNTIF(เก็บข้อมูลHRD!D7:D2050,"พนักงานราชการ")</f>
        <v>36</v>
      </c>
      <c r="G18" s="42"/>
      <c r="H18" s="131" t="s">
        <v>68</v>
      </c>
      <c r="I18" s="132"/>
      <c r="J18" s="132"/>
      <c r="K18" s="132"/>
      <c r="L18" s="132"/>
      <c r="M18" s="132"/>
      <c r="N18" s="42"/>
    </row>
    <row r="19" spans="1:18" ht="28.5" customHeight="1" x14ac:dyDescent="0.2">
      <c r="A19" s="134"/>
      <c r="B19" s="138" t="s">
        <v>9</v>
      </c>
      <c r="C19" s="139"/>
      <c r="D19" s="34">
        <f t="array" ref="D19">SUMPRODUCT(IF(เก็บข้อมูลHRD!D7:D2050="ข้าราชการ",IF(เก็บข้อมูลHRD!B7:B2050&lt;&gt;"",1/COUNTIFS(เก็บข้อมูลHRD!B7:B2050,เก็บข้อมูลHRD!B7:B2050,เก็บข้อมูลHRD!D7:D2050,"ข้าราชการ",เก็บข้อมูลHRD!B7:B2050,"&lt;&gt;"))))</f>
        <v>29</v>
      </c>
      <c r="E19" s="35" t="s">
        <v>11</v>
      </c>
      <c r="F19" s="34">
        <f t="array" ref="F19">SUMPRODUCT(IF(เก็บข้อมูลHRD!D7:D2050="พนักงานราชการ",IF(เก็บข้อมูลHRD!B7:B2050&lt;&gt;"",1/COUNTIFS(เก็บข้อมูลHRD!B7:B2050,เก็บข้อมูลHRD!B7:B2050,เก็บข้อมูลHRD!D7:D2050,"พนักงานราชการ",เก็บข้อมูลHRD!B7:B2050,"&lt;&gt;"))))</f>
        <v>18</v>
      </c>
      <c r="G19" s="41"/>
      <c r="H19" s="133"/>
      <c r="I19" s="133"/>
      <c r="J19" s="133"/>
      <c r="K19" s="133"/>
      <c r="L19" s="133"/>
      <c r="M19" s="133"/>
      <c r="N19" s="81"/>
    </row>
    <row r="20" spans="1:18" ht="24.95" customHeight="1" x14ac:dyDescent="0.5">
      <c r="A20" s="134"/>
      <c r="B20" s="138" t="s">
        <v>76</v>
      </c>
      <c r="C20" s="139"/>
      <c r="D20" s="40">
        <f>D19/D4*100</f>
        <v>100</v>
      </c>
      <c r="E20" s="35" t="s">
        <v>77</v>
      </c>
      <c r="F20" s="40">
        <f>F19/F4*100</f>
        <v>100</v>
      </c>
      <c r="G20" s="42"/>
      <c r="H20" s="133"/>
      <c r="I20" s="133"/>
      <c r="J20" s="133"/>
      <c r="K20" s="133"/>
      <c r="L20" s="133"/>
      <c r="M20" s="133"/>
      <c r="N20" s="47"/>
    </row>
    <row r="21" spans="1:18" ht="25.5" customHeight="1" x14ac:dyDescent="0.2">
      <c r="A21" s="134"/>
      <c r="B21" s="140" t="s">
        <v>39</v>
      </c>
      <c r="C21" s="140"/>
      <c r="D21" s="140"/>
      <c r="E21" s="140"/>
      <c r="F21" s="141"/>
      <c r="G21" s="106"/>
      <c r="H21" s="133"/>
      <c r="I21" s="133"/>
      <c r="J21" s="133"/>
      <c r="K21" s="133"/>
      <c r="L21" s="133"/>
      <c r="M21" s="133"/>
      <c r="N21" s="47"/>
      <c r="R21" s="19" t="s">
        <v>57</v>
      </c>
    </row>
    <row r="22" spans="1:18" ht="24" customHeight="1" x14ac:dyDescent="0.2">
      <c r="A22" s="134"/>
      <c r="B22" s="142" t="s">
        <v>38</v>
      </c>
      <c r="C22" s="143"/>
      <c r="D22" s="43">
        <f t="array" ref="D22">SUMPRODUCT(IF(เก็บข้อมูลHRD!L7:L2050="มี",IF(เก็บข้อมูลHRD!B7:B2050&lt;&gt;"",1/COUNTIFS(เก็บข้อมูลHRD!B7:B2050,เก็บข้อมูลHRD!B7:B2050,เก็บข้อมูลHRD!L7:L2050,"มี",เก็บข้อมูลHRD!B7:B2050,"&lt;&gt;"))))</f>
        <v>0</v>
      </c>
      <c r="E22" s="35" t="s">
        <v>37</v>
      </c>
      <c r="F22" s="40">
        <f t="array" ref="F22">(D22/SUMPRODUCT((เก็บข้อมูลHRD!B7:B2050&lt;&gt;"")/COUNTIF(เก็บข้อมูลHRD!B7:B2050,เก็บข้อมูลHRD!B7:B2050&amp;"")))*100</f>
        <v>0</v>
      </c>
      <c r="G22" s="47"/>
      <c r="H22" s="133"/>
      <c r="I22" s="133"/>
      <c r="J22" s="133"/>
      <c r="K22" s="133"/>
      <c r="L22" s="133"/>
      <c r="M22" s="133"/>
      <c r="N22" s="47"/>
    </row>
    <row r="23" spans="1:18" ht="24" x14ac:dyDescent="0.2">
      <c r="A23" s="134"/>
      <c r="B23" s="140" t="s">
        <v>41</v>
      </c>
      <c r="C23" s="140"/>
      <c r="D23" s="140"/>
      <c r="E23" s="140"/>
      <c r="F23" s="141"/>
      <c r="G23" s="47"/>
      <c r="H23" s="133"/>
      <c r="I23" s="133"/>
      <c r="J23" s="133"/>
      <c r="K23" s="133"/>
      <c r="L23" s="133"/>
      <c r="M23" s="133"/>
      <c r="N23" s="47"/>
    </row>
    <row r="24" spans="1:18" ht="21.75" customHeight="1" x14ac:dyDescent="0.2">
      <c r="A24" s="134"/>
      <c r="B24" s="142" t="s">
        <v>42</v>
      </c>
      <c r="C24" s="143"/>
      <c r="D24" s="44">
        <f t="array" ref="D24">SUM(เก็บข้อมูลHRD!K7:K2050)</f>
        <v>0</v>
      </c>
      <c r="E24" s="45" t="s">
        <v>58</v>
      </c>
      <c r="F24" s="46" t="e">
        <f t="array" ref="F24">AVERAGEIF(เก็บข้อมูลHRD!K7:K2050,"&lt;&gt;0")</f>
        <v>#DIV/0!</v>
      </c>
      <c r="G24" s="47"/>
      <c r="H24" s="130" t="s">
        <v>61</v>
      </c>
      <c r="I24" s="130"/>
      <c r="J24" s="130"/>
      <c r="K24" s="130"/>
      <c r="L24" s="130"/>
      <c r="M24" s="47"/>
      <c r="N24" s="47"/>
    </row>
    <row r="25" spans="1:18" x14ac:dyDescent="0.2">
      <c r="B25" s="177"/>
      <c r="C25" s="177"/>
      <c r="D25" s="177"/>
      <c r="E25" s="177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00000000-0002-0000-0100-00000000000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00000000-0002-0000-0100-000001000000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00000000-0002-0000-0100-000002000000}">
      <formula1>1</formula1>
      <formula2>10000</formula2>
    </dataValidation>
    <dataValidation allowBlank="1" showInputMessage="1" showErrorMessage="1" error="กรุณากรอกตัวเลขจำนวนเต็ม" sqref="M4:N4" xr:uid="{00000000-0002-0000-0100-000003000000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51"/>
  <sheetViews>
    <sheetView topLeftCell="A22" zoomScale="82" zoomScaleNormal="82" workbookViewId="0">
      <selection activeCell="B13" sqref="B13"/>
    </sheetView>
  </sheetViews>
  <sheetFormatPr defaultColWidth="9" defaultRowHeight="26.25" x14ac:dyDescent="0.6"/>
  <cols>
    <col min="1" max="1" width="10.375" style="98" customWidth="1"/>
    <col min="2" max="2" width="42" style="99" customWidth="1"/>
    <col min="3" max="3" width="37.625" style="100" customWidth="1"/>
    <col min="4" max="4" width="44.75" style="98" customWidth="1"/>
    <col min="5" max="16384" width="9" style="83"/>
  </cols>
  <sheetData>
    <row r="1" spans="1:4" ht="36" x14ac:dyDescent="0.65">
      <c r="A1" s="182" t="s">
        <v>64</v>
      </c>
      <c r="B1" s="182"/>
      <c r="C1" s="182"/>
      <c r="D1" s="182"/>
    </row>
    <row r="2" spans="1:4" ht="92.25" customHeight="1" x14ac:dyDescent="0.6">
      <c r="A2" s="181" t="s">
        <v>74</v>
      </c>
      <c r="B2" s="181"/>
      <c r="C2" s="181"/>
      <c r="D2" s="181"/>
    </row>
    <row r="3" spans="1:4" ht="186.75" customHeight="1" x14ac:dyDescent="0.6">
      <c r="A3" s="181" t="s">
        <v>70</v>
      </c>
      <c r="B3" s="181"/>
      <c r="C3" s="181"/>
      <c r="D3" s="181"/>
    </row>
    <row r="4" spans="1:4" s="87" customFormat="1" ht="52.5" x14ac:dyDescent="0.2">
      <c r="A4" s="84" t="s">
        <v>56</v>
      </c>
      <c r="B4" s="85" t="s">
        <v>62</v>
      </c>
      <c r="C4" s="86" t="s">
        <v>1</v>
      </c>
      <c r="D4" s="88" t="s">
        <v>65</v>
      </c>
    </row>
    <row r="5" spans="1:4" x14ac:dyDescent="0.6">
      <c r="A5" s="96">
        <v>1</v>
      </c>
      <c r="B5" s="107" t="s">
        <v>78</v>
      </c>
      <c r="C5" s="114" t="s">
        <v>117</v>
      </c>
      <c r="D5" s="97" t="str">
        <f>IF(COUNTIF(เก็บข้อมูลHRD!$B$7:$B$2050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6">
      <c r="A6" s="96">
        <v>2</v>
      </c>
      <c r="B6" s="107" t="s">
        <v>79</v>
      </c>
      <c r="C6" s="114" t="s">
        <v>118</v>
      </c>
      <c r="D6" s="97" t="str">
        <f>IF(COUNTIF(เก็บข้อมูลHRD!$B$7:$B$2050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6">
      <c r="A7" s="96">
        <v>3</v>
      </c>
      <c r="B7" s="107" t="s">
        <v>80</v>
      </c>
      <c r="C7" s="114" t="s">
        <v>66</v>
      </c>
      <c r="D7" s="97" t="str">
        <f>IF(COUNTIF(เก็บข้อมูลHRD!$B$7:$B$2050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6">
      <c r="A8" s="96">
        <v>4</v>
      </c>
      <c r="B8" s="107" t="s">
        <v>138</v>
      </c>
      <c r="C8" s="114" t="s">
        <v>119</v>
      </c>
      <c r="D8" s="97" t="str">
        <f>IF(COUNTIF(เก็บข้อมูลHRD!$B$7:$B$2050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6">
      <c r="A9" s="96">
        <v>5</v>
      </c>
      <c r="B9" s="107" t="s">
        <v>81</v>
      </c>
      <c r="C9" s="114" t="s">
        <v>120</v>
      </c>
      <c r="D9" s="97" t="str">
        <f>IF(COUNTIF(เก็บข้อมูลHRD!$B$7:$B$2050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6">
      <c r="A10" s="96">
        <v>6</v>
      </c>
      <c r="B10" s="107" t="s">
        <v>82</v>
      </c>
      <c r="C10" s="114" t="s">
        <v>66</v>
      </c>
      <c r="D10" s="97" t="str">
        <f>IF(COUNTIF(เก็บข้อมูลHRD!$B$7:$B$2050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6">
      <c r="A11" s="96">
        <v>7</v>
      </c>
      <c r="B11" s="108" t="s">
        <v>83</v>
      </c>
      <c r="C11" s="114" t="s">
        <v>66</v>
      </c>
      <c r="D11" s="97" t="str">
        <f>IF(COUNTIF(เก็บข้อมูลHRD!$B$7:$B$2050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6">
      <c r="A12" s="96">
        <v>8</v>
      </c>
      <c r="B12" s="108" t="s">
        <v>84</v>
      </c>
      <c r="C12" s="114" t="s">
        <v>120</v>
      </c>
      <c r="D12" s="97" t="str">
        <f>IF(COUNTIF(เก็บข้อมูลHRD!$B$7:$B$2050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6">
      <c r="A13" s="96">
        <v>9</v>
      </c>
      <c r="B13" s="107" t="s">
        <v>146</v>
      </c>
      <c r="C13" s="114" t="s">
        <v>121</v>
      </c>
      <c r="D13" s="97" t="str">
        <f>IF(COUNTIF(เก็บข้อมูลHRD!$B$7:$B$2050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6">
      <c r="A14" s="96">
        <v>10</v>
      </c>
      <c r="B14" s="107" t="s">
        <v>96</v>
      </c>
      <c r="C14" s="114" t="s">
        <v>124</v>
      </c>
      <c r="D14" s="97" t="str">
        <f>IF(COUNTIF(เก็บข้อมูลHRD!$B$7:$B$2050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6">
      <c r="A15" s="96">
        <v>11</v>
      </c>
      <c r="B15" s="107" t="s">
        <v>85</v>
      </c>
      <c r="C15" s="114" t="s">
        <v>119</v>
      </c>
      <c r="D15" s="97" t="str">
        <f>IF(COUNTIF(เก็บข้อมูลHRD!$B$7:$B$2050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6">
      <c r="A16" s="96">
        <v>12</v>
      </c>
      <c r="B16" s="107" t="s">
        <v>86</v>
      </c>
      <c r="C16" s="114" t="s">
        <v>122</v>
      </c>
      <c r="D16" s="97" t="str">
        <f>IF(COUNTIF(เก็บข้อมูลHRD!$B$7:$B$2050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6">
      <c r="A17" s="96">
        <v>13</v>
      </c>
      <c r="B17" s="107" t="s">
        <v>87</v>
      </c>
      <c r="C17" s="114" t="s">
        <v>66</v>
      </c>
      <c r="D17" s="97" t="str">
        <f>IF(COUNTIF(เก็บข้อมูลHRD!$B$7:$B$2050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6">
      <c r="A18" s="96">
        <v>14</v>
      </c>
      <c r="B18" s="107" t="s">
        <v>88</v>
      </c>
      <c r="C18" s="114" t="s">
        <v>123</v>
      </c>
      <c r="D18" s="97" t="str">
        <f>IF(COUNTIF(เก็บข้อมูลHRD!$B$7:$B$2050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6">
      <c r="A19" s="96">
        <v>15</v>
      </c>
      <c r="B19" s="107" t="s">
        <v>89</v>
      </c>
      <c r="C19" s="114" t="s">
        <v>118</v>
      </c>
      <c r="D19" s="97" t="str">
        <f>IF(COUNTIF(เก็บข้อมูลHRD!$B$7:$B$2050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6">
      <c r="A20" s="96">
        <v>16</v>
      </c>
      <c r="B20" s="107" t="s">
        <v>90</v>
      </c>
      <c r="C20" s="114" t="s">
        <v>124</v>
      </c>
      <c r="D20" s="97" t="str">
        <f>IF(COUNTIF(เก็บข้อมูลHRD!$B$7:$B$2050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6">
      <c r="A21" s="96">
        <v>17</v>
      </c>
      <c r="B21" s="107" t="s">
        <v>91</v>
      </c>
      <c r="C21" s="114" t="s">
        <v>118</v>
      </c>
      <c r="D21" s="97" t="str">
        <f>IF(COUNTIF(เก็บข้อมูลHRD!$B$7:$B$2050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6">
      <c r="A22" s="96">
        <v>18</v>
      </c>
      <c r="B22" s="107" t="s">
        <v>92</v>
      </c>
      <c r="C22" s="114" t="s">
        <v>125</v>
      </c>
      <c r="D22" s="97" t="str">
        <f>IF(COUNTIF(เก็บข้อมูลHRD!$B$7:$B$2050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6">
      <c r="A23" s="96">
        <v>19</v>
      </c>
      <c r="B23" s="107" t="s">
        <v>93</v>
      </c>
      <c r="C23" s="114" t="s">
        <v>118</v>
      </c>
      <c r="D23" s="97" t="str">
        <f>IF(COUNTIF(เก็บข้อมูลHRD!$B$7:$B$2050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6">
      <c r="A24" s="96">
        <v>20</v>
      </c>
      <c r="B24" s="107" t="s">
        <v>94</v>
      </c>
      <c r="C24" s="114" t="s">
        <v>66</v>
      </c>
      <c r="D24" s="97" t="str">
        <f>IF(COUNTIF(เก็บข้อมูลHRD!$B$7:$B$2050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6">
      <c r="A25" s="96">
        <v>21</v>
      </c>
      <c r="B25" s="107" t="s">
        <v>95</v>
      </c>
      <c r="C25" s="114" t="s">
        <v>118</v>
      </c>
      <c r="D25" s="97" t="str">
        <f>IF(COUNTIF(เก็บข้อมูลHRD!$B$7:$B$2050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6">
      <c r="A26" s="96">
        <v>22</v>
      </c>
      <c r="B26" s="107" t="s">
        <v>139</v>
      </c>
      <c r="C26" s="114" t="s">
        <v>66</v>
      </c>
      <c r="D26" s="97" t="str">
        <f>IF(COUNTIF(เก็บข้อมูลHRD!$B$7:$B$2050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6">
      <c r="A27" s="96">
        <v>23</v>
      </c>
      <c r="B27" s="107" t="s">
        <v>97</v>
      </c>
      <c r="C27" s="114" t="s">
        <v>118</v>
      </c>
      <c r="D27" s="97" t="str">
        <f>IF(COUNTIF(เก็บข้อมูลHRD!$B$7:$B$2050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6">
      <c r="A28" s="96">
        <v>24</v>
      </c>
      <c r="B28" s="107" t="s">
        <v>98</v>
      </c>
      <c r="C28" s="114" t="s">
        <v>124</v>
      </c>
      <c r="D28" s="97" t="str">
        <f>IF(COUNTIF(เก็บข้อมูลHRD!$B$7:$B$2050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6">
      <c r="A29" s="96">
        <v>25</v>
      </c>
      <c r="B29" s="107" t="s">
        <v>99</v>
      </c>
      <c r="C29" s="114" t="s">
        <v>122</v>
      </c>
      <c r="D29" s="97" t="str">
        <f>IF(COUNTIF(เก็บข้อมูลHRD!$B$7:$B$2050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6">
      <c r="A30" s="96">
        <v>26</v>
      </c>
      <c r="B30" s="107" t="s">
        <v>142</v>
      </c>
      <c r="C30" s="114" t="s">
        <v>118</v>
      </c>
      <c r="D30" s="97" t="str">
        <f>IF(COUNTIF(เก็บข้อมูลHRD!$B$7:$B$2050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6">
      <c r="A31" s="96">
        <v>27</v>
      </c>
      <c r="B31" s="107" t="s">
        <v>100</v>
      </c>
      <c r="C31" s="114" t="s">
        <v>124</v>
      </c>
      <c r="D31" s="97" t="str">
        <f>IF(COUNTIF(เก็บข้อมูลHRD!$B$7:$B$2050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x14ac:dyDescent="0.6">
      <c r="A32" s="96">
        <v>28</v>
      </c>
      <c r="B32" s="109" t="s">
        <v>101</v>
      </c>
      <c r="C32" s="114" t="s">
        <v>66</v>
      </c>
      <c r="D32" s="97" t="str">
        <f>IF(COUNTIF(เก็บข้อมูลHRD!$B$7:$B$2050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x14ac:dyDescent="0.6">
      <c r="A33" s="96">
        <v>29</v>
      </c>
      <c r="B33" s="107" t="s">
        <v>102</v>
      </c>
      <c r="C33" s="114" t="s">
        <v>66</v>
      </c>
      <c r="D33" s="97" t="str">
        <f>IF(COUNTIF(เก็บข้อมูลHRD!$B$7:$B$2050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x14ac:dyDescent="0.6">
      <c r="A34" s="96">
        <v>30</v>
      </c>
      <c r="B34" s="107" t="s">
        <v>140</v>
      </c>
      <c r="C34" s="114" t="s">
        <v>141</v>
      </c>
      <c r="D34" s="97" t="str">
        <f>IF(COUNTIF(เก็บข้อมูลHRD!$B$7:$B$2050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x14ac:dyDescent="0.6">
      <c r="A35" s="96">
        <v>31</v>
      </c>
      <c r="B35" s="110" t="s">
        <v>144</v>
      </c>
      <c r="C35" s="115" t="s">
        <v>126</v>
      </c>
      <c r="D35" s="97" t="str">
        <f>IF(COUNTIF(เก็บข้อมูลHRD!$B$7:$B$2050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x14ac:dyDescent="0.6">
      <c r="A36" s="96">
        <v>32</v>
      </c>
      <c r="B36" s="110" t="s">
        <v>103</v>
      </c>
      <c r="C36" s="115" t="s">
        <v>127</v>
      </c>
      <c r="D36" s="97" t="str">
        <f>IF(COUNTIF(เก็บข้อมูลHRD!$B$7:$B$2050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x14ac:dyDescent="0.6">
      <c r="A37" s="96">
        <v>33</v>
      </c>
      <c r="B37" s="110" t="s">
        <v>104</v>
      </c>
      <c r="C37" s="115" t="s">
        <v>128</v>
      </c>
      <c r="D37" s="118" t="str">
        <f>IF(COUNTIF(เก็บข้อมูลHRD!$B$7:$B$2050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x14ac:dyDescent="0.6">
      <c r="A38" s="96">
        <v>34</v>
      </c>
      <c r="B38" s="119" t="s">
        <v>105</v>
      </c>
      <c r="C38" s="119" t="s">
        <v>126</v>
      </c>
      <c r="D38" s="118" t="str">
        <f>IF(COUNTIF(เก็บข้อมูลHRD!$B$7:$B$2050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x14ac:dyDescent="0.6">
      <c r="A39" s="96">
        <v>35</v>
      </c>
      <c r="B39" s="120" t="s">
        <v>106</v>
      </c>
      <c r="C39" s="115" t="s">
        <v>127</v>
      </c>
      <c r="D39" s="118" t="str">
        <f>IF(COUNTIF(เก็บข้อมูลHRD!$B$7:$B$2050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ht="27.6" customHeight="1" x14ac:dyDescent="0.6">
      <c r="A40" s="96">
        <v>36</v>
      </c>
      <c r="B40" s="121" t="s">
        <v>107</v>
      </c>
      <c r="C40" s="116" t="s">
        <v>129</v>
      </c>
      <c r="D40" s="118" t="str">
        <f>IF(COUNTIF(เก็บข้อมูลHRD!$B$7:$B$2050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6">
      <c r="A41" s="96">
        <v>37</v>
      </c>
      <c r="B41" s="110" t="s">
        <v>108</v>
      </c>
      <c r="C41" s="115" t="s">
        <v>127</v>
      </c>
      <c r="D41" s="118" t="str">
        <f>IF(COUNTIF(เก็บข้อมูลHRD!$B$7:$B$2050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x14ac:dyDescent="0.6">
      <c r="A42" s="96">
        <v>38</v>
      </c>
      <c r="B42" s="110" t="s">
        <v>109</v>
      </c>
      <c r="C42" s="115" t="s">
        <v>127</v>
      </c>
      <c r="D42" s="118" t="str">
        <f>IF(COUNTIF(เก็บข้อมูลHRD!$B$7:$B$2050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x14ac:dyDescent="0.6">
      <c r="A43" s="96">
        <v>39</v>
      </c>
      <c r="B43" s="110" t="s">
        <v>110</v>
      </c>
      <c r="C43" s="115" t="s">
        <v>127</v>
      </c>
      <c r="D43" s="118" t="str">
        <f>IF(COUNTIF(เก็บข้อมูลHRD!$B$7:$B$2050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x14ac:dyDescent="0.6">
      <c r="A44" s="96">
        <v>40</v>
      </c>
      <c r="B44" s="110" t="s">
        <v>143</v>
      </c>
      <c r="C44" s="115" t="s">
        <v>127</v>
      </c>
      <c r="D44" s="118" t="str">
        <f>IF(COUNTIF(เก็บข้อมูลHRD!$B$7:$B$2050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x14ac:dyDescent="0.6">
      <c r="A45" s="96">
        <v>41</v>
      </c>
      <c r="B45" s="110" t="s">
        <v>111</v>
      </c>
      <c r="C45" s="115" t="s">
        <v>127</v>
      </c>
      <c r="D45" s="118" t="str">
        <f>IF(COUNTIF(เก็บข้อมูลHRD!$B$7:$B$2050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x14ac:dyDescent="0.6">
      <c r="A46" s="96">
        <v>42</v>
      </c>
      <c r="B46" s="110" t="s">
        <v>112</v>
      </c>
      <c r="C46" s="115" t="s">
        <v>127</v>
      </c>
      <c r="D46" s="118" t="str">
        <f>IF(COUNTIF(เก็บข้อมูลHRD!$B$7:$B$2050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x14ac:dyDescent="0.6">
      <c r="A47" s="96">
        <v>43</v>
      </c>
      <c r="B47" s="110" t="s">
        <v>113</v>
      </c>
      <c r="C47" s="115" t="s">
        <v>127</v>
      </c>
      <c r="D47" s="118" t="str">
        <f>IF(COUNTIF(เก็บข้อมูลHRD!$B$7:$B$2050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x14ac:dyDescent="0.6">
      <c r="A48" s="96">
        <v>44</v>
      </c>
      <c r="B48" s="110" t="s">
        <v>114</v>
      </c>
      <c r="C48" s="115" t="s">
        <v>127</v>
      </c>
      <c r="D48" s="118" t="str">
        <f>IF(COUNTIF(เก็บข้อมูลHRD!$B$7:$B$2050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 x14ac:dyDescent="0.6">
      <c r="A49" s="96">
        <v>45</v>
      </c>
      <c r="B49" s="113" t="s">
        <v>115</v>
      </c>
      <c r="C49" s="113" t="s">
        <v>127</v>
      </c>
      <c r="D49" s="118" t="str">
        <f>IF(COUNTIF(เก็บข้อมูลHRD!$B$7:$B$2050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 x14ac:dyDescent="0.6">
      <c r="A50" s="96">
        <v>46</v>
      </c>
      <c r="B50" s="108" t="s">
        <v>116</v>
      </c>
      <c r="C50" s="117" t="s">
        <v>127</v>
      </c>
      <c r="D50" s="118" t="str">
        <f>IF(COUNTIF(เก็บข้อมูลHRD!$B$7:$B$2050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 x14ac:dyDescent="0.6">
      <c r="A51" s="96">
        <v>47</v>
      </c>
      <c r="B51" s="119" t="s">
        <v>145</v>
      </c>
      <c r="C51" s="119" t="s">
        <v>127</v>
      </c>
      <c r="D51" s="118" t="str">
        <f>IF(COUNTIF(เก็บข้อมูลHRD!$B$7:$B$2050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</sheetData>
  <sheetProtection selectLockedCells="1"/>
  <autoFilter ref="A4:D4" xr:uid="{00000000-0009-0000-0000-000002000000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ASUS</cp:lastModifiedBy>
  <cp:lastPrinted>2024-04-26T05:49:43Z</cp:lastPrinted>
  <dcterms:created xsi:type="dcterms:W3CDTF">2019-10-21T02:57:05Z</dcterms:created>
  <dcterms:modified xsi:type="dcterms:W3CDTF">2024-07-23T02:42:28Z</dcterms:modified>
</cp:coreProperties>
</file>